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980" windowHeight="8580" activeTab="1"/>
  </bookViews>
  <sheets>
    <sheet name="ENONCE" sheetId="1" r:id="rId1"/>
    <sheet name="DONNEES" sheetId="2" r:id="rId2"/>
  </sheets>
  <definedNames/>
  <calcPr fullCalcOnLoad="1"/>
</workbook>
</file>

<file path=xl/sharedStrings.xml><?xml version="1.0" encoding="utf-8"?>
<sst xmlns="http://schemas.openxmlformats.org/spreadsheetml/2006/main" count="350" uniqueCount="164">
  <si>
    <t>Autofinancement</t>
  </si>
  <si>
    <t>Cessions</t>
  </si>
  <si>
    <t>Augmentation de capital</t>
  </si>
  <si>
    <t>Nouveaux emprunts financiers</t>
  </si>
  <si>
    <t>Investissements en capital fixe</t>
  </si>
  <si>
    <t>Remboursements d'emprunts</t>
  </si>
  <si>
    <t>Variation des stocks</t>
  </si>
  <si>
    <t>Variation des clients</t>
  </si>
  <si>
    <t>Total des nouvelles resources</t>
  </si>
  <si>
    <t>Total des nouveaux emplois</t>
  </si>
  <si>
    <t>Variation de la trésorerie</t>
  </si>
  <si>
    <t>Variation de la trésorerie si &lt; 0</t>
  </si>
  <si>
    <t>Variation de la trésorerie si &gt; 0</t>
  </si>
  <si>
    <t>EBE</t>
  </si>
  <si>
    <t>Charges financières d'intérêt</t>
  </si>
  <si>
    <t>Emplois</t>
  </si>
  <si>
    <t>Ressources</t>
  </si>
  <si>
    <t>graphique</t>
  </si>
  <si>
    <t>Classement des emplois et ressources selon l'analyse fonctionnelle horizontale</t>
  </si>
  <si>
    <t xml:space="preserve"> </t>
  </si>
  <si>
    <t>Variation du FRF si  &gt; 0</t>
  </si>
  <si>
    <t>Variation du FRF si &lt; 0</t>
  </si>
  <si>
    <t>Variation des stocks si &gt; 0</t>
  </si>
  <si>
    <t>Variation des clients si &gt; 0</t>
  </si>
  <si>
    <t>Variation des fournisseurs</t>
  </si>
  <si>
    <t>Variation des fournisseurs si &gt; 0</t>
  </si>
  <si>
    <t>Variation des fournisseurs si &lt; 0</t>
  </si>
  <si>
    <t>Variation des stocks si &lt; 0</t>
  </si>
  <si>
    <t>Variation des clients si &lt; 0</t>
  </si>
  <si>
    <t>Emplois acycliques</t>
  </si>
  <si>
    <t>Ressources acycliques</t>
  </si>
  <si>
    <t>Emplois cycliques</t>
  </si>
  <si>
    <t>Ressources cycliques</t>
  </si>
  <si>
    <t>Variation des BFRF si  &lt; 0</t>
  </si>
  <si>
    <t>Variation des BFRF si  &gt; 0</t>
  </si>
  <si>
    <t>Emplois de trésorerie</t>
  </si>
  <si>
    <t>Ressources de trésorerie</t>
  </si>
  <si>
    <t xml:space="preserve"> + Var.FR - Var. BFR si &lt; 0</t>
  </si>
  <si>
    <t xml:space="preserve"> + Var.FR - Var. BFR si &gt; 0</t>
  </si>
  <si>
    <t xml:space="preserve"> = Variation de la trésorerie si &gt; 0</t>
  </si>
  <si>
    <t xml:space="preserve"> = Variation de la trésorerie si &lt; 0</t>
  </si>
  <si>
    <t>de trésorerie prévisionnelle.</t>
  </si>
  <si>
    <t xml:space="preserve">Classement des emplois et ressources selon l'analyse </t>
  </si>
  <si>
    <t>Variation des BFR* si &gt; 0</t>
  </si>
  <si>
    <t>ETE** si &gt; 0</t>
  </si>
  <si>
    <t>DAFIC*** si &gt; 0</t>
  </si>
  <si>
    <t>DAFIC*** si &lt; 0</t>
  </si>
  <si>
    <t xml:space="preserve">* Il s'agit d'un investisement en capital circulant si Var. BFR &gt; 0 ; on a alors un emploi. </t>
  </si>
  <si>
    <t>** ETE = Excédent de Trésorerie d'Exploitation, ou STE : Solde de Trésorerie d'Exploitation.</t>
  </si>
  <si>
    <t>*** DAFIC = Disponible après Financement Interne de la Croissance</t>
  </si>
  <si>
    <t>Ressources de la dette</t>
  </si>
  <si>
    <t>"Charge de la dette"</t>
  </si>
  <si>
    <t>Solde financier si  &gt; 0</t>
  </si>
  <si>
    <t>Solde financier si  &lt; 0</t>
  </si>
  <si>
    <r>
      <t xml:space="preserve">Ressources </t>
    </r>
    <r>
      <rPr>
        <b/>
        <sz val="12"/>
        <rFont val="Times New Roman"/>
        <family val="1"/>
      </rPr>
      <t>d'ajustement et Var. T si &lt; 0</t>
    </r>
  </si>
  <si>
    <r>
      <t xml:space="preserve">Emplois </t>
    </r>
    <r>
      <rPr>
        <b/>
        <sz val="12"/>
        <rFont val="Times New Roman"/>
        <family val="1"/>
      </rPr>
      <t>d'ajustement et Var. T si &gt; 0</t>
    </r>
  </si>
  <si>
    <t>Solde de gestion ou courant si &lt; 0</t>
  </si>
  <si>
    <t>Solde de gestion ou courant si &gt; 0</t>
  </si>
  <si>
    <t>ETE si &gt; 0</t>
  </si>
  <si>
    <t>Variation des BFR si &gt; 0</t>
  </si>
  <si>
    <t>ETE si &lt; 0</t>
  </si>
  <si>
    <t>Variation des BFR si &lt; 0</t>
  </si>
  <si>
    <t>DAFIC si &gt; 0</t>
  </si>
  <si>
    <t>DAFIC si &lt; 0</t>
  </si>
  <si>
    <t>Variation du FR(F)</t>
  </si>
  <si>
    <t>Vérification</t>
  </si>
  <si>
    <t>Classement de tous les emplois et ressources selon le classement des postes du bilan</t>
  </si>
  <si>
    <t>1° / Les flux de ressources et d'emplois "acycliques" et la variation du FR(F)</t>
  </si>
  <si>
    <t xml:space="preserve">Variation algébrique du FRF </t>
  </si>
  <si>
    <t xml:space="preserve">Variation algébrique des BFR </t>
  </si>
  <si>
    <t>2° / Les flux de ressources et d'emplois "cycliques" et la variation des BFR</t>
  </si>
  <si>
    <t>Var. algébr. de T = Var. FR - Var. BFR</t>
  </si>
  <si>
    <t xml:space="preserve">1° / Les flux de ressources et d'emplois correspondant à l'investissement </t>
  </si>
  <si>
    <t xml:space="preserve">du profit brut d'exploitation (l'EBE) : d'abord en capital circulant (Var. BFR), </t>
  </si>
  <si>
    <t xml:space="preserve">Emplois en investissements </t>
  </si>
  <si>
    <t>Ressources en profit brut d'expl.</t>
  </si>
  <si>
    <r>
      <t xml:space="preserve">Il s'agit d'un </t>
    </r>
    <r>
      <rPr>
        <b/>
        <i/>
        <sz val="14"/>
        <rFont val="Times New Roman"/>
        <family val="1"/>
      </rPr>
      <t>désinvestissement en capital circulant</t>
    </r>
    <r>
      <rPr>
        <b/>
        <sz val="14"/>
        <rFont val="Times New Roman"/>
        <family val="1"/>
      </rPr>
      <t xml:space="preserve"> si Var. BFR &lt; 0 qui apparaît alors </t>
    </r>
  </si>
  <si>
    <t>Variation algébrique de l'ETE =</t>
  </si>
  <si>
    <t>Variation algébrique du DAFIC =</t>
  </si>
  <si>
    <t>de la dette financière ("intérêt et principal")</t>
  </si>
  <si>
    <t xml:space="preserve">2° / Les flux de ressources et d'emplois correspondant à la gestion </t>
  </si>
  <si>
    <t>Solde financier algébrique =</t>
  </si>
  <si>
    <t>Solde de gestion ou courant algébrique =</t>
  </si>
  <si>
    <t xml:space="preserve"> Variation algébrique de la trésorerie =</t>
  </si>
  <si>
    <t xml:space="preserve">1° / Les flux de ressources et d'emplois correspondant au flux d'autofinancement </t>
  </si>
  <si>
    <t>corrigé des variation de stocks et décalages de paiement</t>
  </si>
  <si>
    <t>Emplois en Var. BFR</t>
  </si>
  <si>
    <t>Flux d'autofinancement</t>
  </si>
  <si>
    <t>Autofinancement**</t>
  </si>
  <si>
    <t>** Il s'agit de la CAF ou de la MBA, ici en absence de dividende, nous avons considéré l'autofinancement.</t>
  </si>
  <si>
    <t>FTE si &gt; 0</t>
  </si>
  <si>
    <t>FTE si &lt; 0</t>
  </si>
  <si>
    <t>Variation algébrique du FTE =</t>
  </si>
  <si>
    <t xml:space="preserve">2° / Les flux de ressources et d'emplois correspondant aux flux d'investissements </t>
  </si>
  <si>
    <t>FTI si  &gt; 0</t>
  </si>
  <si>
    <t>FTI si  &lt; 0</t>
  </si>
  <si>
    <t>FTI algébrique</t>
  </si>
  <si>
    <t>Emplois de financement</t>
  </si>
  <si>
    <t>Ressources de financement</t>
  </si>
  <si>
    <t>Desinvestissements</t>
  </si>
  <si>
    <t>FTFalgébrique =</t>
  </si>
  <si>
    <t xml:space="preserve">  + Capacité (ou besoin) de fin. algébrique</t>
  </si>
  <si>
    <t xml:space="preserve"> = Variation de la trésorerie algébrique</t>
  </si>
  <si>
    <t>FTF  si  &gt; 0</t>
  </si>
  <si>
    <t>FTF  si  &lt; 0</t>
  </si>
  <si>
    <t xml:space="preserve"> Variation de la trésorerie si &gt; 0</t>
  </si>
  <si>
    <t xml:space="preserve"> = C(B)F + FTF</t>
  </si>
  <si>
    <r>
      <t xml:space="preserve">Capacité </t>
    </r>
    <r>
      <rPr>
        <b/>
        <i/>
        <sz val="10"/>
        <rFont val="Times New Roman"/>
        <family val="1"/>
      </rPr>
      <t>(ou besoin)</t>
    </r>
    <r>
      <rPr>
        <b/>
        <i/>
        <sz val="14"/>
        <rFont val="Times New Roman"/>
        <family val="1"/>
      </rPr>
      <t xml:space="preserve"> de financement </t>
    </r>
  </si>
  <si>
    <t xml:space="preserve">Conclusion / Les flux de trésorerie résultante </t>
  </si>
  <si>
    <t>C(B)F = FTE - FTI  si &gt; 0 = Cap.</t>
  </si>
  <si>
    <t>C(B)F = FTE - FTI  si &lt; 0 = Bes.</t>
  </si>
  <si>
    <t>comme une ressource s'ajoutant au flux d'autofinancement.</t>
  </si>
  <si>
    <t>Emplois financiers</t>
  </si>
  <si>
    <t>Ressources financières</t>
  </si>
  <si>
    <t>Variation des BFR</t>
  </si>
  <si>
    <r>
      <t>"Coup d'œil"</t>
    </r>
    <r>
      <rPr>
        <sz val="14"/>
        <rFont val="Times New Roman"/>
        <family val="1"/>
      </rPr>
      <t xml:space="preserve"> général, mais voir les analyses…</t>
    </r>
  </si>
  <si>
    <t>Variation des BFR si  &gt; 0</t>
  </si>
  <si>
    <t>a) L'investissement en capital circulant</t>
  </si>
  <si>
    <t>b) L'investissement en capital fixe</t>
  </si>
  <si>
    <t>ETE si &lt;  0</t>
  </si>
  <si>
    <t>Ces données ne doivent pas être modifiées</t>
  </si>
  <si>
    <t>dont EBE</t>
  </si>
  <si>
    <t xml:space="preserve">Solde : Var. de la trésorerie </t>
  </si>
  <si>
    <t xml:space="preserve">Augmentation des stocks </t>
  </si>
  <si>
    <t xml:space="preserve">Augmentation des clients </t>
  </si>
  <si>
    <t xml:space="preserve">Augmentation des fournisseurs </t>
  </si>
  <si>
    <t xml:space="preserve">  + Var. FR - Var. BFR si &gt; 0</t>
  </si>
  <si>
    <t>Augmentation des BFR</t>
  </si>
  <si>
    <t>Données : les flux financiers prévisionnels de l'année 2002 sont les suivants</t>
  </si>
  <si>
    <t xml:space="preserve">Capacité (ou besoin) de financement </t>
  </si>
  <si>
    <t>Les logiques des tableaux de flux financiers</t>
  </si>
  <si>
    <t>Exercice introductif 2</t>
  </si>
  <si>
    <t>Travail à effectuer</t>
  </si>
  <si>
    <t>Introduction</t>
  </si>
  <si>
    <t>Remarque</t>
  </si>
  <si>
    <t>Énoncé étude de cas leçon 3</t>
  </si>
  <si>
    <t>1-</t>
  </si>
  <si>
    <t>Il s’agit d’abord, pour une seule année (l’année 2002) de reconstruire des</t>
  </si>
  <si>
    <t>analyses des bilans, des comptes de résultat et des flux financiers.</t>
  </si>
  <si>
    <t>2-</t>
  </si>
  <si>
    <t>Il s’agit ensuite d’analyser les évolutions des performances financières</t>
  </si>
  <si>
    <t>sur toute la période</t>
  </si>
  <si>
    <t>3-</t>
  </si>
  <si>
    <t>Enfin, on peut s’adonner à toutes les simulations permises.</t>
  </si>
  <si>
    <t>Il s'agit de tenter de percevoir dans ce cas comment chaque variable</t>
  </si>
  <si>
    <t xml:space="preserve"> influence ces performances (on investit plus ou moins, on s'endette plus</t>
  </si>
  <si>
    <t xml:space="preserve"> ou moins, les taux d'intérêt varient, etc.).</t>
  </si>
  <si>
    <t xml:space="preserve">Organiser ces flux selon les trois analyses abordées dans l’exercice précédent. On peut penser à des variantes, en particulier pour la deuxième analyse.
</t>
  </si>
  <si>
    <r>
      <t xml:space="preserve">3° / Les flux de ressources et d'emplois de trésorerie et </t>
    </r>
    <r>
      <rPr>
        <b/>
        <i/>
        <sz val="18"/>
        <color indexed="9"/>
        <rFont val="Times New Roman"/>
        <family val="1"/>
      </rPr>
      <t>Var. T = Var. FR - Var. BFR</t>
    </r>
  </si>
  <si>
    <r>
      <t xml:space="preserve">du </t>
    </r>
    <r>
      <rPr>
        <b/>
        <i/>
        <sz val="18"/>
        <color indexed="9"/>
        <rFont val="Times New Roman"/>
        <family val="1"/>
      </rPr>
      <t>"Tableau Pluriannuel des Flux Financiers"</t>
    </r>
    <r>
      <rPr>
        <b/>
        <sz val="18"/>
        <color indexed="9"/>
        <rFont val="Times New Roman"/>
        <family val="1"/>
      </rPr>
      <t xml:space="preserve"> (TPFF)</t>
    </r>
  </si>
  <si>
    <r>
      <t>ce qui donne l'</t>
    </r>
    <r>
      <rPr>
        <b/>
        <i/>
        <sz val="18"/>
        <color indexed="9"/>
        <rFont val="Times New Roman"/>
        <family val="1"/>
      </rPr>
      <t>Excédent de Trésorerie d'Exploitation</t>
    </r>
    <r>
      <rPr>
        <b/>
        <sz val="18"/>
        <color indexed="9"/>
        <rFont val="Times New Roman"/>
        <family val="1"/>
      </rPr>
      <t xml:space="preserve"> (l'ETE) ; </t>
    </r>
  </si>
  <si>
    <r>
      <t xml:space="preserve">puis en capital fixe d'exploitation, ce qui donne le </t>
    </r>
    <r>
      <rPr>
        <b/>
        <i/>
        <sz val="18"/>
        <color indexed="9"/>
        <rFont val="Times New Roman"/>
        <family val="1"/>
      </rPr>
      <t xml:space="preserve">"Disponible Après Financement </t>
    </r>
  </si>
  <si>
    <r>
      <t xml:space="preserve">Interne de la Croissance" </t>
    </r>
    <r>
      <rPr>
        <b/>
        <sz val="18"/>
        <color indexed="9"/>
        <rFont val="Times New Roman"/>
        <family val="1"/>
      </rPr>
      <t>(le DAFIC).</t>
    </r>
  </si>
  <si>
    <t>3° / Les flux de ressources et d'emplois d'ajustements stratégiques</t>
  </si>
  <si>
    <r>
      <t xml:space="preserve">du </t>
    </r>
    <r>
      <rPr>
        <b/>
        <i/>
        <sz val="18"/>
        <color indexed="9"/>
        <rFont val="Times New Roman"/>
        <family val="1"/>
      </rPr>
      <t>"Tableau des Flux de Trésorerie"</t>
    </r>
    <r>
      <rPr>
        <b/>
        <sz val="18"/>
        <color indexed="9"/>
        <rFont val="Times New Roman"/>
        <family val="1"/>
      </rPr>
      <t xml:space="preserve"> (le TFT) d'origine anglo-saxonne</t>
    </r>
  </si>
  <si>
    <r>
      <t xml:space="preserve">ce qui donne le </t>
    </r>
    <r>
      <rPr>
        <b/>
        <i/>
        <sz val="18"/>
        <color indexed="9"/>
        <rFont val="Times New Roman"/>
        <family val="1"/>
      </rPr>
      <t>"Flux de Trésorerie d'Exploitation"</t>
    </r>
    <r>
      <rPr>
        <b/>
        <sz val="18"/>
        <color indexed="9"/>
        <rFont val="Times New Roman"/>
        <family val="1"/>
      </rPr>
      <t xml:space="preserve"> (FTE)</t>
    </r>
  </si>
  <si>
    <r>
      <t>Pourquoi l'appellation FT</t>
    </r>
    <r>
      <rPr>
        <b/>
        <i/>
        <u val="single"/>
        <sz val="18"/>
        <color indexed="9"/>
        <rFont val="Times New Roman"/>
        <family val="1"/>
      </rPr>
      <t>E</t>
    </r>
    <r>
      <rPr>
        <b/>
        <sz val="18"/>
        <color indexed="9"/>
        <rFont val="Times New Roman"/>
        <family val="1"/>
      </rPr>
      <t xml:space="preserve"> est-elle incorrecte ?</t>
    </r>
  </si>
  <si>
    <r>
      <t xml:space="preserve">en capital fixe et le </t>
    </r>
    <r>
      <rPr>
        <b/>
        <i/>
        <sz val="18"/>
        <color indexed="9"/>
        <rFont val="Times New Roman"/>
        <family val="1"/>
      </rPr>
      <t>"Flux de Trésorerie d'Investissement"</t>
    </r>
    <r>
      <rPr>
        <b/>
        <sz val="18"/>
        <color indexed="9"/>
        <rFont val="Times New Roman"/>
        <family val="1"/>
      </rPr>
      <t xml:space="preserve"> (FTI) </t>
    </r>
  </si>
  <si>
    <r>
      <t xml:space="preserve">3° / Les flux de ressources et d'emplois correspondant au financement </t>
    </r>
    <r>
      <rPr>
        <b/>
        <i/>
        <sz val="18"/>
        <color indexed="9"/>
        <rFont val="Times New Roman"/>
        <family val="1"/>
      </rPr>
      <t>externe</t>
    </r>
  </si>
  <si>
    <r>
      <t xml:space="preserve">et le </t>
    </r>
    <r>
      <rPr>
        <b/>
        <i/>
        <sz val="18"/>
        <color indexed="9"/>
        <rFont val="Times New Roman"/>
        <family val="1"/>
      </rPr>
      <t>"Flux de Trésorerie de Financement"</t>
    </r>
    <r>
      <rPr>
        <b/>
        <sz val="18"/>
        <color indexed="9"/>
        <rFont val="Times New Roman"/>
        <family val="1"/>
      </rPr>
      <t xml:space="preserve"> (FTF)</t>
    </r>
  </si>
  <si>
    <r>
      <t>Pourquoi l'appellation FT</t>
    </r>
    <r>
      <rPr>
        <b/>
        <i/>
        <u val="single"/>
        <sz val="18"/>
        <color indexed="9"/>
        <rFont val="Times New Roman"/>
        <family val="1"/>
      </rPr>
      <t>F</t>
    </r>
    <r>
      <rPr>
        <b/>
        <sz val="18"/>
        <color indexed="9"/>
        <rFont val="Times New Roman"/>
        <family val="1"/>
      </rPr>
      <t xml:space="preserve"> est-elle incorrecte ?</t>
    </r>
  </si>
  <si>
    <t>Pratique sur les tableaux de financement</t>
  </si>
  <si>
    <t xml:space="preserve">(par ordre alphabétique). On peut en déduire la variation de la situation </t>
  </si>
  <si>
    <t>Cette analyse peut se faire « à la main », presque sans calculette ; elle peut être effectuée également sur tableur.</t>
  </si>
</sst>
</file>

<file path=xl/styles.xml><?xml version="1.0" encoding="utf-8"?>
<styleSheet xmlns="http://schemas.openxmlformats.org/spreadsheetml/2006/main">
  <numFmts count="4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\.mm\.yyyy"/>
    <numFmt numFmtId="165" formatCode="#,##0\ "/>
    <numFmt numFmtId="166" formatCode="#,##0.0"/>
    <numFmt numFmtId="167" formatCode="#,##0\ &quot;   &quot;"/>
    <numFmt numFmtId="168" formatCode="#,##0&quot;   &quot;"/>
    <numFmt numFmtId="169" formatCode="#,##0.0&quot;   &quot;"/>
    <numFmt numFmtId="170" formatCode="0.0&quot;   &quot;"/>
    <numFmt numFmtId="171" formatCode="#,##0.0&quot;   &quot;\`"/>
    <numFmt numFmtId="172" formatCode="0.0"/>
    <numFmt numFmtId="173" formatCode="0.000"/>
    <numFmt numFmtId="174" formatCode="0.0000"/>
    <numFmt numFmtId="175" formatCode="0.00%&quot;   &quot;"/>
    <numFmt numFmtId="176" formatCode="0.0%"/>
    <numFmt numFmtId="177" formatCode="d/m/yy"/>
    <numFmt numFmtId="178" formatCode="0.0\ "/>
    <numFmt numFmtId="179" formatCode="#,##0.0\ &quot;   &quot;"/>
    <numFmt numFmtId="180" formatCode="#,##0.00\ &quot;   &quot;"/>
    <numFmt numFmtId="181" formatCode="#,##0.000\ &quot;   &quot;"/>
    <numFmt numFmtId="182" formatCode="#,##0.0\ "/>
    <numFmt numFmtId="183" formatCode="dd/mm/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\ "/>
    <numFmt numFmtId="193" formatCode="&quot;Vrai&quot;;&quot;Vrai&quot;;&quot;Faux&quot;"/>
    <numFmt numFmtId="194" formatCode="&quot;Actif&quot;;&quot;Actif&quot;;&quot;Inactif&quot;"/>
    <numFmt numFmtId="195" formatCode="#,##0.000\ _F;[Red]\-#,##0.000\ _F"/>
    <numFmt numFmtId="196" formatCode="#,##0.0\ _F;[Red]\-#,##0.0\ _F"/>
  </numFmts>
  <fonts count="45">
    <font>
      <sz val="10"/>
      <name val="Arial"/>
      <family val="0"/>
    </font>
    <font>
      <b/>
      <sz val="11"/>
      <name val="Times New Roman"/>
      <family val="1"/>
    </font>
    <font>
      <b/>
      <sz val="11.2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.75"/>
      <name val="Times New Roman"/>
      <family val="1"/>
    </font>
    <font>
      <b/>
      <sz val="8.2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0"/>
    </font>
    <font>
      <b/>
      <i/>
      <sz val="14"/>
      <name val="Arial"/>
      <family val="0"/>
    </font>
    <font>
      <b/>
      <i/>
      <sz val="10"/>
      <name val="Times New Roman"/>
      <family val="1"/>
    </font>
    <font>
      <b/>
      <i/>
      <sz val="20"/>
      <color indexed="10"/>
      <name val="Times New Roman"/>
      <family val="1"/>
    </font>
    <font>
      <b/>
      <sz val="9.75"/>
      <name val="Times New Roman"/>
      <family val="1"/>
    </font>
    <font>
      <b/>
      <i/>
      <u val="single"/>
      <sz val="9.75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b/>
      <sz val="16"/>
      <name val="Times New Roman"/>
      <family val="1"/>
    </font>
    <font>
      <b/>
      <sz val="9.75"/>
      <color indexed="12"/>
      <name val="Times New Roman"/>
      <family val="1"/>
    </font>
    <font>
      <sz val="10"/>
      <name val="Geneva"/>
      <family val="0"/>
    </font>
    <font>
      <sz val="10"/>
      <color indexed="9"/>
      <name val="Geneva"/>
      <family val="0"/>
    </font>
    <font>
      <b/>
      <sz val="14"/>
      <color indexed="9"/>
      <name val="Courier New"/>
      <family val="3"/>
    </font>
    <font>
      <b/>
      <sz val="12"/>
      <name val="Arial"/>
      <family val="2"/>
    </font>
    <font>
      <b/>
      <sz val="10"/>
      <color indexed="9"/>
      <name val="Geneva"/>
      <family val="0"/>
    </font>
    <font>
      <b/>
      <sz val="10"/>
      <color indexed="12"/>
      <name val="Geneva"/>
      <family val="0"/>
    </font>
    <font>
      <sz val="10"/>
      <color indexed="12"/>
      <name val="Geneva"/>
      <family val="0"/>
    </font>
    <font>
      <b/>
      <sz val="24"/>
      <color indexed="9"/>
      <name val="Times New Roman"/>
      <family val="1"/>
    </font>
    <font>
      <b/>
      <sz val="18"/>
      <color indexed="9"/>
      <name val="Times New Roman"/>
      <family val="1"/>
    </font>
    <font>
      <sz val="8"/>
      <color indexed="9"/>
      <name val="Times New Roman"/>
      <family val="1"/>
    </font>
    <font>
      <b/>
      <i/>
      <sz val="18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8"/>
      <color indexed="9"/>
      <name val="Arial"/>
      <family val="0"/>
    </font>
    <font>
      <b/>
      <i/>
      <u val="single"/>
      <sz val="18"/>
      <color indexed="9"/>
      <name val="Times New Roman"/>
      <family val="1"/>
    </font>
    <font>
      <b/>
      <i/>
      <sz val="8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darkVertical">
        <bgColor indexed="12"/>
      </patternFill>
    </fill>
    <fill>
      <patternFill patternType="darkHorizontal"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darkVertical">
        <bgColor indexed="8"/>
      </patternFill>
    </fill>
    <fill>
      <patternFill patternType="lightVertical">
        <bgColor indexed="12"/>
      </patternFill>
    </fill>
    <fill>
      <patternFill patternType="solid">
        <fgColor indexed="8"/>
        <bgColor indexed="64"/>
      </patternFill>
    </fill>
    <fill>
      <patternFill patternType="lightVertical">
        <bgColor indexed="35"/>
      </patternFill>
    </fill>
    <fill>
      <patternFill patternType="darkHorizontal">
        <bgColor indexed="35"/>
      </patternFill>
    </fill>
    <fill>
      <patternFill patternType="darkHorizontal">
        <bgColor indexed="11"/>
      </patternFill>
    </fill>
    <fill>
      <patternFill patternType="darkVertical">
        <bgColor indexed="16"/>
      </patternFill>
    </fill>
    <fill>
      <patternFill patternType="darkVertical">
        <bgColor indexed="52"/>
      </patternFill>
    </fill>
    <fill>
      <patternFill patternType="darkVertical">
        <bgColor indexed="42"/>
      </patternFill>
    </fill>
    <fill>
      <patternFill patternType="darkHorizontal">
        <b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14" borderId="0" xfId="0" applyFill="1" applyAlignment="1">
      <alignment/>
    </xf>
    <xf numFmtId="0" fontId="3" fillId="15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3" fillId="3" borderId="5" xfId="0" applyFont="1" applyFill="1" applyBorder="1" applyAlignment="1">
      <alignment/>
    </xf>
    <xf numFmtId="0" fontId="13" fillId="16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17" borderId="0" xfId="0" applyFont="1" applyFill="1" applyAlignment="1">
      <alignment/>
    </xf>
    <xf numFmtId="0" fontId="13" fillId="12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18" borderId="0" xfId="0" applyFont="1" applyFill="1" applyAlignment="1">
      <alignment/>
    </xf>
    <xf numFmtId="0" fontId="13" fillId="19" borderId="0" xfId="0" applyFont="1" applyFill="1" applyAlignment="1">
      <alignment/>
    </xf>
    <xf numFmtId="0" fontId="13" fillId="0" borderId="7" xfId="0" applyFont="1" applyBorder="1" applyAlignment="1">
      <alignment/>
    </xf>
    <xf numFmtId="0" fontId="14" fillId="20" borderId="0" xfId="0" applyFont="1" applyFill="1" applyAlignment="1">
      <alignment/>
    </xf>
    <xf numFmtId="0" fontId="13" fillId="0" borderId="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3" fillId="21" borderId="0" xfId="0" applyFont="1" applyFill="1" applyAlignment="1">
      <alignment/>
    </xf>
    <xf numFmtId="0" fontId="14" fillId="22" borderId="0" xfId="0" applyFont="1" applyFill="1" applyAlignment="1">
      <alignment/>
    </xf>
    <xf numFmtId="0" fontId="13" fillId="19" borderId="12" xfId="0" applyFont="1" applyFill="1" applyBorder="1" applyAlignment="1">
      <alignment/>
    </xf>
    <xf numFmtId="0" fontId="13" fillId="23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3" borderId="0" xfId="0" applyFont="1" applyFill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4" fillId="24" borderId="0" xfId="0" applyFont="1" applyFill="1" applyAlignment="1">
      <alignment/>
    </xf>
    <xf numFmtId="0" fontId="15" fillId="25" borderId="0" xfId="0" applyFont="1" applyFill="1" applyAlignment="1">
      <alignment/>
    </xf>
    <xf numFmtId="0" fontId="12" fillId="0" borderId="15" xfId="0" applyFont="1" applyBorder="1" applyAlignment="1">
      <alignment/>
    </xf>
    <xf numFmtId="0" fontId="0" fillId="0" borderId="0" xfId="0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2" fillId="3" borderId="0" xfId="0" applyFont="1" applyFill="1" applyAlignment="1">
      <alignment/>
    </xf>
    <xf numFmtId="0" fontId="25" fillId="0" borderId="0" xfId="20">
      <alignment/>
      <protection/>
    </xf>
    <xf numFmtId="0" fontId="25" fillId="18" borderId="0" xfId="20" applyFill="1">
      <alignment/>
      <protection/>
    </xf>
    <xf numFmtId="0" fontId="26" fillId="18" borderId="0" xfId="20" applyFont="1" applyFill="1">
      <alignment/>
      <protection/>
    </xf>
    <xf numFmtId="0" fontId="27" fillId="18" borderId="0" xfId="20" applyFont="1" applyFill="1">
      <alignment/>
      <protection/>
    </xf>
    <xf numFmtId="0" fontId="25" fillId="26" borderId="18" xfId="20" applyFill="1" applyBorder="1">
      <alignment/>
      <protection/>
    </xf>
    <xf numFmtId="0" fontId="25" fillId="26" borderId="19" xfId="20" applyFill="1" applyBorder="1">
      <alignment/>
      <protection/>
    </xf>
    <xf numFmtId="0" fontId="25" fillId="26" borderId="20" xfId="20" applyFill="1" applyBorder="1">
      <alignment/>
      <protection/>
    </xf>
    <xf numFmtId="0" fontId="25" fillId="26" borderId="21" xfId="20" applyFill="1" applyBorder="1">
      <alignment/>
      <protection/>
    </xf>
    <xf numFmtId="0" fontId="25" fillId="26" borderId="22" xfId="20" applyFill="1" applyBorder="1">
      <alignment/>
      <protection/>
    </xf>
    <xf numFmtId="0" fontId="25" fillId="26" borderId="0" xfId="20" applyFill="1" applyBorder="1">
      <alignment/>
      <protection/>
    </xf>
    <xf numFmtId="0" fontId="26" fillId="27" borderId="21" xfId="20" applyFont="1" applyFill="1" applyBorder="1">
      <alignment/>
      <protection/>
    </xf>
    <xf numFmtId="0" fontId="26" fillId="26" borderId="21" xfId="20" applyFont="1" applyFill="1" applyBorder="1">
      <alignment/>
      <protection/>
    </xf>
    <xf numFmtId="0" fontId="29" fillId="26" borderId="0" xfId="20" applyFont="1" applyFill="1" applyBorder="1" applyAlignment="1">
      <alignment horizontal="center" vertical="center"/>
      <protection/>
    </xf>
    <xf numFmtId="0" fontId="26" fillId="26" borderId="22" xfId="20" applyFont="1" applyFill="1" applyBorder="1">
      <alignment/>
      <protection/>
    </xf>
    <xf numFmtId="0" fontId="30" fillId="26" borderId="21" xfId="20" applyFont="1" applyFill="1" applyBorder="1" applyAlignment="1">
      <alignment horizontal="right"/>
      <protection/>
    </xf>
    <xf numFmtId="0" fontId="30" fillId="26" borderId="0" xfId="20" applyFont="1" applyFill="1" applyBorder="1">
      <alignment/>
      <protection/>
    </xf>
    <xf numFmtId="0" fontId="31" fillId="26" borderId="0" xfId="20" applyFont="1" applyFill="1" applyBorder="1">
      <alignment/>
      <protection/>
    </xf>
    <xf numFmtId="0" fontId="26" fillId="27" borderId="22" xfId="20" applyFont="1" applyFill="1" applyBorder="1">
      <alignment/>
      <protection/>
    </xf>
    <xf numFmtId="0" fontId="25" fillId="26" borderId="23" xfId="20" applyFill="1" applyBorder="1">
      <alignment/>
      <protection/>
    </xf>
    <xf numFmtId="0" fontId="25" fillId="26" borderId="24" xfId="20" applyFill="1" applyBorder="1">
      <alignment/>
      <protection/>
    </xf>
    <xf numFmtId="0" fontId="25" fillId="26" borderId="25" xfId="20" applyFill="1" applyBorder="1">
      <alignment/>
      <protection/>
    </xf>
    <xf numFmtId="0" fontId="32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horizontal="right" vertical="center"/>
    </xf>
    <xf numFmtId="0" fontId="33" fillId="13" borderId="0" xfId="0" applyFont="1" applyFill="1" applyAlignment="1">
      <alignment/>
    </xf>
    <xf numFmtId="0" fontId="5" fillId="13" borderId="0" xfId="0" applyFont="1" applyFill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5" fillId="13" borderId="0" xfId="0" applyFont="1" applyFill="1" applyAlignment="1">
      <alignment/>
    </xf>
    <xf numFmtId="0" fontId="3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36" fillId="0" borderId="5" xfId="0" applyFont="1" applyBorder="1" applyAlignment="1">
      <alignment/>
    </xf>
    <xf numFmtId="0" fontId="36" fillId="3" borderId="5" xfId="0" applyFont="1" applyFill="1" applyBorder="1" applyAlignment="1">
      <alignment/>
    </xf>
    <xf numFmtId="0" fontId="5" fillId="0" borderId="0" xfId="0" applyFont="1" applyBorder="1" applyAlignment="1">
      <alignment/>
    </xf>
    <xf numFmtId="0" fontId="34" fillId="3" borderId="0" xfId="0" applyFont="1" applyFill="1" applyBorder="1" applyAlignment="1">
      <alignment/>
    </xf>
    <xf numFmtId="0" fontId="38" fillId="3" borderId="0" xfId="0" applyFont="1" applyFill="1" applyBorder="1" applyAlignment="1">
      <alignment/>
    </xf>
    <xf numFmtId="0" fontId="36" fillId="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3" borderId="0" xfId="0" applyFont="1" applyFill="1" applyBorder="1" applyAlignment="1">
      <alignment/>
    </xf>
    <xf numFmtId="0" fontId="33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1" fillId="2" borderId="5" xfId="0" applyFont="1" applyFill="1" applyBorder="1" applyAlignment="1">
      <alignment/>
    </xf>
    <xf numFmtId="0" fontId="41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2" fillId="4" borderId="1" xfId="0" applyFont="1" applyFill="1" applyBorder="1" applyAlignment="1">
      <alignment/>
    </xf>
    <xf numFmtId="0" fontId="43" fillId="4" borderId="2" xfId="0" applyFont="1" applyFill="1" applyBorder="1" applyAlignment="1">
      <alignment/>
    </xf>
    <xf numFmtId="0" fontId="43" fillId="4" borderId="3" xfId="0" applyFont="1" applyFill="1" applyBorder="1" applyAlignment="1">
      <alignment/>
    </xf>
    <xf numFmtId="0" fontId="43" fillId="4" borderId="4" xfId="0" applyFont="1" applyFill="1" applyBorder="1" applyAlignment="1">
      <alignment/>
    </xf>
    <xf numFmtId="0" fontId="43" fillId="4" borderId="5" xfId="0" applyFont="1" applyFill="1" applyBorder="1" applyAlignment="1">
      <alignment/>
    </xf>
    <xf numFmtId="0" fontId="43" fillId="4" borderId="6" xfId="0" applyFont="1" applyFill="1" applyBorder="1" applyAlignment="1">
      <alignment/>
    </xf>
    <xf numFmtId="0" fontId="44" fillId="4" borderId="5" xfId="0" applyFont="1" applyFill="1" applyBorder="1" applyAlignment="1">
      <alignment/>
    </xf>
    <xf numFmtId="0" fontId="44" fillId="4" borderId="6" xfId="0" applyFont="1" applyFill="1" applyBorder="1" applyAlignment="1">
      <alignment/>
    </xf>
    <xf numFmtId="0" fontId="43" fillId="4" borderId="7" xfId="0" applyFont="1" applyFill="1" applyBorder="1" applyAlignment="1">
      <alignment/>
    </xf>
    <xf numFmtId="0" fontId="43" fillId="4" borderId="8" xfId="0" applyFont="1" applyFill="1" applyBorder="1" applyAlignment="1">
      <alignment/>
    </xf>
    <xf numFmtId="0" fontId="29" fillId="27" borderId="0" xfId="20" applyFont="1" applyFill="1" applyBorder="1" applyAlignment="1">
      <alignment horizontal="left" vertical="center"/>
      <protection/>
    </xf>
    <xf numFmtId="0" fontId="0" fillId="27" borderId="22" xfId="19" applyFill="1" applyBorder="1" applyAlignment="1">
      <alignment/>
      <protection/>
    </xf>
    <xf numFmtId="0" fontId="28" fillId="26" borderId="0" xfId="20" applyFont="1" applyFill="1" applyBorder="1" applyAlignment="1">
      <alignment horizontal="center"/>
      <protection/>
    </xf>
    <xf numFmtId="0" fontId="25" fillId="0" borderId="0" xfId="20" applyAlignment="1">
      <alignment horizontal="center"/>
      <protection/>
    </xf>
    <xf numFmtId="0" fontId="27" fillId="18" borderId="0" xfId="20" applyFont="1" applyFill="1" applyAlignment="1">
      <alignment wrapText="1"/>
      <protection/>
    </xf>
    <xf numFmtId="0" fontId="27" fillId="18" borderId="0" xfId="20" applyFont="1" applyFill="1" applyAlignment="1">
      <alignment/>
      <protection/>
    </xf>
    <xf numFmtId="0" fontId="30" fillId="26" borderId="0" xfId="20" applyFont="1" applyFill="1" applyBorder="1" applyAlignment="1">
      <alignment vertical="top" wrapText="1"/>
      <protection/>
    </xf>
    <xf numFmtId="0" fontId="0" fillId="0" borderId="0" xfId="19" applyAlignment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6p2" xfId="19"/>
    <cellStyle name="Normal_syntls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5"/>
          <c:w val="0.9395"/>
          <c:h val="0.8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DONNEES!$F$47</c:f>
              <c:strCache>
                <c:ptCount val="1"/>
                <c:pt idx="0">
                  <c:v>Variation de la trésorerie si &lt; 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DONNEES!$G$47</c:f>
              <c:numCache/>
            </c:numRef>
          </c:val>
        </c:ser>
        <c:ser>
          <c:idx val="1"/>
          <c:order val="1"/>
          <c:tx>
            <c:strRef>
              <c:f>DONNEES!$F$48</c:f>
              <c:strCache>
                <c:ptCount val="1"/>
                <c:pt idx="0">
                  <c:v>Variation des fournisseurs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DONNEES!$G$48</c:f>
              <c:numCache/>
            </c:numRef>
          </c:val>
        </c:ser>
        <c:ser>
          <c:idx val="2"/>
          <c:order val="2"/>
          <c:tx>
            <c:strRef>
              <c:f>DONNEES!$F$49</c:f>
              <c:strCache>
                <c:ptCount val="1"/>
                <c:pt idx="0">
                  <c:v>Variation des clients si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</c:f>
              <c:numCache/>
            </c:numRef>
          </c:val>
        </c:ser>
        <c:ser>
          <c:idx val="3"/>
          <c:order val="3"/>
          <c:tx>
            <c:strRef>
              <c:f>DONNEES!$F$50</c:f>
              <c:strCache>
                <c:ptCount val="1"/>
                <c:pt idx="0">
                  <c:v>Variation des stocks si &lt;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</c:f>
              <c:numCache/>
            </c:numRef>
          </c:val>
        </c:ser>
        <c:ser>
          <c:idx val="4"/>
          <c:order val="4"/>
          <c:tx>
            <c:strRef>
              <c:f>DONNEES!$F$51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DONNEES!$G$51</c:f>
              <c:numCache/>
            </c:numRef>
          </c:val>
        </c:ser>
        <c:ser>
          <c:idx val="5"/>
          <c:order val="5"/>
          <c:tx>
            <c:strRef>
              <c:f>DONNEES!$F$52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DONNEES!$G$52</c:f>
              <c:numCache/>
            </c:numRef>
          </c:val>
        </c:ser>
        <c:ser>
          <c:idx val="6"/>
          <c:order val="6"/>
          <c:tx>
            <c:strRef>
              <c:f>DONNEES!$F$53</c:f>
              <c:strCache>
                <c:ptCount val="1"/>
                <c:pt idx="0">
                  <c:v>Cessions</c:v>
                </c:pt>
              </c:strCache>
            </c:strRef>
          </c:tx>
          <c:spPr>
            <a:pattFill prst="sphere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DONNEES!$G$53</c:f>
              <c:numCache/>
            </c:numRef>
          </c:val>
        </c:ser>
        <c:ser>
          <c:idx val="7"/>
          <c:order val="7"/>
          <c:tx>
            <c:strRef>
              <c:f>DONNEES!$F$54</c:f>
              <c:strCache>
                <c:ptCount val="1"/>
                <c:pt idx="0">
                  <c:v>Autofinancement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DONNEES!$G$54</c:f>
              <c:numCache/>
            </c:numRef>
          </c:val>
        </c:ser>
        <c:overlap val="100"/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</a:defRPr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1°/ a) L'investissement du profit brut d'exploitation : d'abord en capital circulant (Var. BFR) et le STE</a:t>
            </a:r>
          </a:p>
        </c:rich>
      </c:tx>
      <c:layout>
        <c:manualLayout>
          <c:xMode val="factor"/>
          <c:yMode val="factor"/>
          <c:x val="-0.09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1"/>
          <c:w val="0.917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DONNEES!$B$295</c:f>
              <c:strCache>
                <c:ptCount val="1"/>
                <c:pt idx="0">
                  <c:v>ETE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DONNEES!$C$295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DONNEES!$B$296</c:f>
              <c:strCache>
                <c:ptCount val="1"/>
                <c:pt idx="0">
                  <c:v>Variation des BFR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DONNEES!$C$296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5125"/>
          <c:w val="0.9155"/>
          <c:h val="0.8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DONNEES!$F$310</c:f>
              <c:strCache>
                <c:ptCount val="1"/>
                <c:pt idx="0">
                  <c:v> = Variation de la trésorerie si &lt;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DONNEES!$F$311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DONNEES!$F$312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DONNEES!$F$313</c:f>
              <c:strCache>
                <c:ptCount val="1"/>
                <c:pt idx="0">
                  <c:v>Solde de gestion ou courant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DONNEES!$G$313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3°/ Les ajustements du "solde courant" ou "de gestion" et la variation de la trésorerie</a:t>
            </a:r>
          </a:p>
        </c:rich>
      </c:tx>
      <c:layout>
        <c:manualLayout>
          <c:xMode val="factor"/>
          <c:yMode val="factor"/>
          <c:x val="-0.14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1"/>
          <c:w val="0.917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DONNEES!$B$310</c:f>
              <c:strCache>
                <c:ptCount val="1"/>
                <c:pt idx="0">
                  <c:v> = Variation de la trésorerie si &gt;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DONNEES!$B$311</c:f>
              <c:strCache>
                <c:ptCount val="1"/>
                <c:pt idx="0">
                  <c:v>Solde de gestion ou courant si &lt; 0</c:v>
                </c:pt>
              </c:strCache>
            </c:strRef>
          </c:tx>
          <c:spPr>
            <a:pattFill prst="dkVert">
              <a:fgClr>
                <a:srgbClr val="8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80000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DONNEES!$C$311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5125"/>
          <c:w val="0.9155"/>
          <c:h val="0.8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DONNEES!$F$301</c:f>
              <c:strCache>
                <c:ptCount val="1"/>
                <c:pt idx="0">
                  <c:v>DAFIC si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DONNEES!$F$302</c:f>
              <c:strCache>
                <c:ptCount val="1"/>
                <c:pt idx="0">
                  <c:v>ETE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1°/ b) Le STE couvre ou non les investissements en capital fixe et donne le DAFIC</a:t>
            </a:r>
          </a:p>
        </c:rich>
      </c:tx>
      <c:layout>
        <c:manualLayout>
          <c:xMode val="factor"/>
          <c:yMode val="factor"/>
          <c:x val="-0.1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1"/>
          <c:w val="0.9187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DONNEES!$B$301</c:f>
              <c:strCache>
                <c:ptCount val="1"/>
                <c:pt idx="0">
                  <c:v>DAFIC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DONNEES!$B$302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DONNEES!$B$303</c:f>
              <c:strCache>
                <c:ptCount val="1"/>
                <c:pt idx="0">
                  <c:v>ETE si &lt; 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Vert">
                <a:fgClr>
                  <a:srgbClr val="00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DONNEES!$C$303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57"/>
          <c:w val="0.915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DONNEES!$F$306</c:f>
              <c:strCache>
                <c:ptCount val="1"/>
                <c:pt idx="0">
                  <c:v>Solde financier si 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DONNEES!$F$307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2° Les mouvements concernant la gestion de la dette financière et le "Solde financier"</a:t>
            </a:r>
          </a:p>
        </c:rich>
      </c:tx>
      <c:layout>
        <c:manualLayout>
          <c:xMode val="factor"/>
          <c:yMode val="factor"/>
          <c:x val="-0.13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1"/>
          <c:w val="0.917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DONNEES!$B$306</c:f>
              <c:strCache>
                <c:ptCount val="1"/>
                <c:pt idx="0">
                  <c:v>Solde financier si 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DONNEES!$B$307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DONNEES!$B$308</c:f>
              <c:strCache>
                <c:ptCount val="1"/>
                <c:pt idx="0">
                  <c:v>Charges financières d'intérêt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3775"/>
          <c:w val="0.915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DONNEES!$F$490</c:f>
              <c:strCache>
                <c:ptCount val="1"/>
                <c:pt idx="0">
                  <c:v>FTE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DONNEES!$F$491</c:f>
              <c:strCache>
                <c:ptCount val="1"/>
                <c:pt idx="0">
                  <c:v>Variation des BFR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DONNEES!$F$492</c:f>
              <c:strCache>
                <c:ptCount val="1"/>
                <c:pt idx="0">
                  <c:v>Autofinancement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93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1°/ Le FTE
</a:t>
            </a:r>
          </a:p>
        </c:rich>
      </c:tx>
      <c:layout>
        <c:manualLayout>
          <c:xMode val="factor"/>
          <c:yMode val="factor"/>
          <c:x val="-0.40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8775"/>
          <c:w val="0.9177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DONNEES!$B$490</c:f>
              <c:strCache>
                <c:ptCount val="1"/>
                <c:pt idx="0">
                  <c:v>FTE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DONNEES!$B$491</c:f>
              <c:strCache>
                <c:ptCount val="1"/>
                <c:pt idx="0">
                  <c:v>Variation des BFR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8"/>
          <c:w val="0.9155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DONNEES!$F$505</c:f>
              <c:strCache>
                <c:ptCount val="1"/>
                <c:pt idx="0">
                  <c:v> = Variation de la trésorerie si &lt;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DONNEES!$F$506</c:f>
              <c:strCache>
                <c:ptCount val="1"/>
                <c:pt idx="0">
                  <c:v>Capacité (ou besoin) de financement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DONNEES!$F$507</c:f>
              <c:strCache>
                <c:ptCount val="1"/>
                <c:pt idx="0">
                  <c:v>FTF  si 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Les emplois et les ressources globales : 
la variation </a:t>
            </a:r>
            <a:r>
              <a:rPr lang="en-US" cap="none" sz="1400" b="1" i="1" u="none" baseline="0"/>
              <a:t>résultante</a:t>
            </a:r>
            <a:r>
              <a:rPr lang="en-US" cap="none" sz="1400" b="1" i="0" u="none" baseline="0"/>
              <a:t> de la trésorerie T</a:t>
            </a:r>
          </a:p>
        </c:rich>
      </c:tx>
      <c:layout>
        <c:manualLayout>
          <c:xMode val="factor"/>
          <c:yMode val="factor"/>
          <c:x val="0.09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"/>
          <c:w val="0.9177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DONNEES!$B$48</c:f>
              <c:strCache>
                <c:ptCount val="1"/>
                <c:pt idx="0">
                  <c:v>Variation de la trésorerie si &gt; 0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DONNEES!$C$48</c:f>
              <c:numCache/>
            </c:numRef>
          </c:val>
        </c:ser>
        <c:ser>
          <c:idx val="1"/>
          <c:order val="1"/>
          <c:tx>
            <c:strRef>
              <c:f>DONNEES!$B$49</c:f>
              <c:strCache>
                <c:ptCount val="1"/>
                <c:pt idx="0">
                  <c:v>Variation des fournisseurs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</c:f>
              <c:numCache/>
            </c:numRef>
          </c:val>
        </c:ser>
        <c:ser>
          <c:idx val="2"/>
          <c:order val="2"/>
          <c:tx>
            <c:strRef>
              <c:f>DONNEES!$B$50</c:f>
              <c:strCache>
                <c:ptCount val="1"/>
                <c:pt idx="0">
                  <c:v>Variation des clients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</c:f>
              <c:numCache/>
            </c:numRef>
          </c:val>
        </c:ser>
        <c:ser>
          <c:idx val="3"/>
          <c:order val="3"/>
          <c:tx>
            <c:strRef>
              <c:f>DONNEES!$B$51</c:f>
              <c:strCache>
                <c:ptCount val="1"/>
                <c:pt idx="0">
                  <c:v>Variation des stocks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DONNEES!$C$51</c:f>
              <c:numCache/>
            </c:numRef>
          </c:val>
        </c:ser>
        <c:ser>
          <c:idx val="4"/>
          <c:order val="4"/>
          <c:tx>
            <c:strRef>
              <c:f>DONNEES!$B$52</c:f>
              <c:strCache>
                <c:ptCount val="1"/>
                <c:pt idx="0">
                  <c:v>Remboursements d'emprunts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DONNEES!$C$52</c:f>
              <c:numCache/>
            </c:numRef>
          </c:val>
        </c:ser>
        <c:ser>
          <c:idx val="5"/>
          <c:order val="5"/>
          <c:tx>
            <c:strRef>
              <c:f>DONNEES!$B$53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DONNEES!$C$53</c:f>
              <c:numCache/>
            </c:numRef>
          </c:val>
        </c:ser>
        <c:overlap val="100"/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</a:defRPr>
            </a:pPr>
          </a:p>
        </c:tx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Conclusion : </a:t>
            </a:r>
            <a:r>
              <a:rPr lang="en-US" cap="none" sz="1200" b="1" i="0" u="none" baseline="0"/>
              <a:t>La variation de la trésorerie résultante : C(B)F + FTF </a:t>
            </a:r>
          </a:p>
        </c:rich>
      </c:tx>
      <c:layout>
        <c:manualLayout>
          <c:xMode val="factor"/>
          <c:yMode val="factor"/>
          <c:x val="-0.103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7"/>
          <c:w val="0.91775"/>
          <c:h val="0.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DONNEES!$B$505</c:f>
              <c:strCache>
                <c:ptCount val="1"/>
                <c:pt idx="0">
                  <c:v> Variation de la trésorerie si &gt;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DONNEES!$B$506</c:f>
              <c:strCache>
                <c:ptCount val="1"/>
                <c:pt idx="0">
                  <c:v>Capacité (ou besoin) de financement </c:v>
                </c:pt>
              </c:strCache>
            </c:strRef>
          </c:tx>
          <c:spPr>
            <a:pattFill prst="dkVert">
              <a:fgClr>
                <a:srgbClr val="8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DONNEES!$B$507</c:f>
              <c:strCache>
                <c:ptCount val="1"/>
                <c:pt idx="0">
                  <c:v>FTF  si 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78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0875"/>
          <c:w val="0.9155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DONNEES!$F$496</c:f>
              <c:strCache>
                <c:ptCount val="1"/>
                <c:pt idx="0">
                  <c:v>FTI si  &gt;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66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DONNEES!$F$497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70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2°/ Le FTI</a:t>
            </a:r>
          </a:p>
        </c:rich>
      </c:tx>
      <c:layout>
        <c:manualLayout>
          <c:xMode val="factor"/>
          <c:yMode val="factor"/>
          <c:x val="-0.40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675"/>
          <c:w val="0.91775"/>
          <c:h val="0.8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DONNEES!$B$496</c:f>
              <c:strCache>
                <c:ptCount val="1"/>
                <c:pt idx="0">
                  <c:v>FTI si  &lt;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DONNEES!$B$497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70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36"/>
          <c:w val="0.9155"/>
          <c:h val="0.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DONNEES!$F$500</c:f>
              <c:strCache>
                <c:ptCount val="1"/>
                <c:pt idx="0">
                  <c:v>FTF  si 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DONNEES!$F$501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DONNEES!$F$502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32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3°/ Le FTF (seulement le financement externe) </a:t>
            </a:r>
          </a:p>
        </c:rich>
      </c:tx>
      <c:layout>
        <c:manualLayout>
          <c:xMode val="factor"/>
          <c:yMode val="factor"/>
          <c:x val="-0.15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3375"/>
          <c:w val="0.91775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DONNEES!$B$500</c:f>
              <c:strCache>
                <c:ptCount val="1"/>
                <c:pt idx="0">
                  <c:v>FTF  si  &gt; 0</c:v>
                </c:pt>
              </c:strCache>
            </c:strRef>
          </c:tx>
          <c:spPr>
            <a:pattFill prst="dkVert">
              <a:fgClr>
                <a:srgbClr val="CCFFCC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CCFFCC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DONNEES!$B$501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6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4725"/>
          <c:w val="0.915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DONNEES!$F$146</c:f>
              <c:strCache>
                <c:ptCount val="1"/>
                <c:pt idx="0">
                  <c:v> + Var.FR - Var. BFR si &gt; 0</c:v>
                </c:pt>
              </c:strCache>
            </c:strRef>
          </c:tx>
          <c:spPr>
            <a:solidFill>
              <a:srgbClr val="FF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DONNEES!$F$147</c:f>
              <c:strCache>
                <c:ptCount val="1"/>
                <c:pt idx="0">
                  <c:v>Variation des BFRF si 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DONNEES!$F$148</c:f>
              <c:strCache>
                <c:ptCount val="1"/>
                <c:pt idx="0">
                  <c:v>Variation du FRF si 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0000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Les emplois et les ressources de trésorerie : 
Var. T = Var. FR - Var. BFR</a:t>
            </a:r>
          </a:p>
        </c:rich>
      </c:tx>
      <c:layout>
        <c:manualLayout>
          <c:xMode val="factor"/>
          <c:yMode val="factor"/>
          <c:x val="-0.12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1"/>
          <c:w val="0.917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DONNEES!$B$146</c:f>
              <c:strCache>
                <c:ptCount val="1"/>
                <c:pt idx="0">
                  <c:v> + Var.FR - Var. BFR si &lt;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DONNEES!$B$147</c:f>
              <c:strCache>
                <c:ptCount val="1"/>
                <c:pt idx="0">
                  <c:v>Variation des BFRF si 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DONNEES!$B$148</c:f>
              <c:strCache>
                <c:ptCount val="1"/>
                <c:pt idx="0">
                  <c:v>Variation du FRF si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0000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3475"/>
          <c:w val="0.9155"/>
          <c:h val="0.8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DONNEES!$F$139</c:f>
              <c:strCache>
                <c:ptCount val="1"/>
                <c:pt idx="0">
                  <c:v>Variation des BFRF si  &gt;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DONNEES!$F$140</c:f>
              <c:strCache>
                <c:ptCount val="1"/>
                <c:pt idx="0">
                  <c:v>Variation des fournisseurs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DONNEES!$F$141</c:f>
              <c:strCache>
                <c:ptCount val="1"/>
                <c:pt idx="0">
                  <c:v>Variation des clients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DONNEES!$F$142</c:f>
              <c:strCache>
                <c:ptCount val="1"/>
                <c:pt idx="0">
                  <c:v>Variation des stocks si &lt;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2°/ Les emplois et les ressources "cycliques" : 
la variation des BFR</a:t>
            </a:r>
          </a:p>
        </c:rich>
      </c:tx>
      <c:layout>
        <c:manualLayout>
          <c:xMode val="factor"/>
          <c:yMode val="factor"/>
          <c:x val="-0.1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8"/>
          <c:w val="0.9177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DONNEES!$B$139</c:f>
              <c:strCache>
                <c:ptCount val="1"/>
                <c:pt idx="0">
                  <c:v>Variation des BFRF si  &lt; 0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DONNEES!$B$140</c:f>
              <c:strCache>
                <c:ptCount val="1"/>
                <c:pt idx="0">
                  <c:v>Variation des fournisseurs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DONNEES!$B$141</c:f>
              <c:strCache>
                <c:ptCount val="1"/>
                <c:pt idx="0">
                  <c:v>Variation des clients si &gt;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DONNEES!$B$142</c:f>
              <c:strCache>
                <c:ptCount val="1"/>
                <c:pt idx="0">
                  <c:v>Variation des stocks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195"/>
          <c:w val="0.9155"/>
          <c:h val="0.8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DONNEES!$F$131</c:f>
              <c:strCache>
                <c:ptCount val="1"/>
                <c:pt idx="0">
                  <c:v>Variation du FRF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DONNEES!$F$132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DONNEES!$F$133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DONNEES!$F$134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DONNEES!$F$135</c:f>
              <c:strCache>
                <c:ptCount val="1"/>
                <c:pt idx="0">
                  <c:v>Autofinancement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DONNEES!$G$135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1°/ Les emplois et les ressources "acycliques" : 
la variation du FR(F)</a:t>
            </a:r>
          </a:p>
        </c:rich>
      </c:tx>
      <c:layout>
        <c:manualLayout>
          <c:xMode val="factor"/>
          <c:yMode val="factor"/>
          <c:x val="-0.16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"/>
          <c:w val="0.9177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DONNEES!$B$131</c:f>
              <c:strCache>
                <c:ptCount val="1"/>
                <c:pt idx="0">
                  <c:v>Variation du FRF si 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FF"/>
                </a:fgClr>
                <a:bgClr>
                  <a:srgbClr val="80808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DONNEES!$B$132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DONNEES!$B$133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DONNEES!$C$133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</a:defRPr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55"/>
          <c:w val="0.9155"/>
          <c:h val="0.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DONNEES!$F$295</c:f>
              <c:strCache>
                <c:ptCount val="1"/>
                <c:pt idx="0">
                  <c:v>ETE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DONNEES!$F$296</c:f>
              <c:strCache>
                <c:ptCount val="1"/>
                <c:pt idx="0">
                  <c:v>Variation des BFR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DONNEES!$F$297</c:f>
              <c:strCache>
                <c:ptCount val="1"/>
                <c:pt idx="0">
                  <c:v>EBE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</a:defRPr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0.105</cdr:y>
    </cdr:from>
    <cdr:to>
      <cdr:x>0.829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542925"/>
          <a:ext cx="2181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Ressources financières</a:t>
          </a:r>
        </a:p>
      </cdr:txBody>
    </cdr:sp>
  </cdr:relSizeAnchor>
  <cdr:relSizeAnchor xmlns:cdr="http://schemas.openxmlformats.org/drawingml/2006/chartDrawing">
    <cdr:from>
      <cdr:x>0.08675</cdr:x>
      <cdr:y>0.2895</cdr:y>
    </cdr:from>
    <cdr:to>
      <cdr:x>0.36025</cdr:x>
      <cdr:y>0.34575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1514475"/>
          <a:ext cx="1104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Autofinancement
</a:t>
          </a:r>
        </a:p>
      </cdr:txBody>
    </cdr:sp>
  </cdr:relSizeAnchor>
  <cdr:relSizeAnchor xmlns:cdr="http://schemas.openxmlformats.org/drawingml/2006/chartDrawing">
    <cdr:from>
      <cdr:x>0.11575</cdr:x>
      <cdr:y>0.65375</cdr:y>
    </cdr:from>
    <cdr:to>
      <cdr:x>0.361</cdr:x>
      <cdr:y>0.7625</cdr:y>
    </cdr:to>
    <cdr:sp>
      <cdr:nvSpPr>
        <cdr:cNvPr id="3" name="TextBox 4"/>
        <cdr:cNvSpPr txBox="1">
          <a:spLocks noChangeArrowheads="1"/>
        </cdr:cNvSpPr>
      </cdr:nvSpPr>
      <cdr:spPr>
        <a:xfrm>
          <a:off x="466725" y="3429000"/>
          <a:ext cx="9906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Nouveaux emprunts financiers</a:t>
          </a:r>
        </a:p>
      </cdr:txBody>
    </cdr:sp>
  </cdr:relSizeAnchor>
  <cdr:relSizeAnchor xmlns:cdr="http://schemas.openxmlformats.org/drawingml/2006/chartDrawing">
    <cdr:from>
      <cdr:x>0.08675</cdr:x>
      <cdr:y>0.51025</cdr:y>
    </cdr:from>
    <cdr:to>
      <cdr:x>0.391</cdr:x>
      <cdr:y>0.59725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2676525"/>
          <a:ext cx="12287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Augmentation
de capital</a:t>
          </a:r>
        </a:p>
      </cdr:txBody>
    </cdr:sp>
  </cdr:relSizeAnchor>
  <cdr:relSizeAnchor xmlns:cdr="http://schemas.openxmlformats.org/drawingml/2006/chartDrawing">
    <cdr:from>
      <cdr:x>0.1455</cdr:x>
      <cdr:y>0.3805</cdr:y>
    </cdr:from>
    <cdr:to>
      <cdr:x>0.339</cdr:x>
      <cdr:y>0.43675</cdr:y>
    </cdr:to>
    <cdr:sp>
      <cdr:nvSpPr>
        <cdr:cNvPr id="5" name="TextBox 6"/>
        <cdr:cNvSpPr txBox="1">
          <a:spLocks noChangeArrowheads="1"/>
        </cdr:cNvSpPr>
      </cdr:nvSpPr>
      <cdr:spPr>
        <a:xfrm>
          <a:off x="581025" y="2000250"/>
          <a:ext cx="781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Cessions</a:t>
          </a:r>
        </a:p>
      </cdr:txBody>
    </cdr:sp>
  </cdr:relSizeAnchor>
  <cdr:relSizeAnchor xmlns:cdr="http://schemas.openxmlformats.org/drawingml/2006/chartDrawing">
    <cdr:from>
      <cdr:x>0.14475</cdr:x>
      <cdr:y>0.78425</cdr:y>
    </cdr:from>
    <cdr:to>
      <cdr:x>0.36175</cdr:x>
      <cdr:y>0.884</cdr:y>
    </cdr:to>
    <cdr:sp>
      <cdr:nvSpPr>
        <cdr:cNvPr id="6" name="TextBox 7"/>
        <cdr:cNvSpPr txBox="1">
          <a:spLocks noChangeArrowheads="1"/>
        </cdr:cNvSpPr>
      </cdr:nvSpPr>
      <cdr:spPr>
        <a:xfrm>
          <a:off x="581025" y="4114800"/>
          <a:ext cx="8763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Augmentation
des fournisseurs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0.11075</cdr:y>
    </cdr:from>
    <cdr:to>
      <cdr:x>0.91975</cdr:x>
      <cdr:y>0.1525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581025"/>
          <a:ext cx="2352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Investissements en capital circulant </a:t>
          </a:r>
        </a:p>
      </cdr:txBody>
    </cdr:sp>
  </cdr:relSizeAnchor>
  <cdr:relSizeAnchor xmlns:cdr="http://schemas.openxmlformats.org/drawingml/2006/chartDrawing">
    <cdr:from>
      <cdr:x>0.707</cdr:x>
      <cdr:y>0.5175</cdr:y>
    </cdr:from>
    <cdr:to>
      <cdr:x>0.999</cdr:x>
      <cdr:y>0.831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2714625"/>
          <a:ext cx="1209675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L'EBE est ici supérieur à l'augmentation des BFR :
 le STE est positif de 200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0.2375</cdr:x>
      <cdr:y>0.092</cdr:y>
    </cdr:from>
    <cdr:to>
      <cdr:x>0.79175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76250"/>
          <a:ext cx="2238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Ressources financières et Var. T &lt; 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0.24125</cdr:x>
      <cdr:y>0.09575</cdr:y>
    </cdr:from>
    <cdr:to>
      <cdr:x>0.747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495300"/>
          <a:ext cx="2095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Emplois financiers et Var. T &gt; 0</a:t>
          </a:r>
        </a:p>
      </cdr:txBody>
    </cdr:sp>
  </cdr:relSizeAnchor>
  <cdr:relSizeAnchor xmlns:cdr="http://schemas.openxmlformats.org/drawingml/2006/chartDrawing">
    <cdr:from>
      <cdr:x>0.7155</cdr:x>
      <cdr:y>0.4845</cdr:y>
    </cdr:from>
    <cdr:to>
      <cdr:x>0.966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2543175"/>
          <a:ext cx="1038225" cy="2714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 solde courant ici très négatif (DAFIC et SF ici tous les deux négatifs) est ici largement couvert par les augmentations de capital 
et les cessions d'actifs immobilisés : 
la trésorerie est en augmentation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</cdr:y>
    </cdr:from>
    <cdr:to>
      <cdr:x>0.6835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361950"/>
          <a:ext cx="1438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Ressources financières </a:t>
          </a:r>
        </a:p>
      </cdr:txBody>
    </cdr:sp>
  </cdr:relSizeAnchor>
  <cdr:relSizeAnchor xmlns:cdr="http://schemas.openxmlformats.org/drawingml/2006/chartDrawing">
    <cdr:from>
      <cdr:x>0.70875</cdr:x>
      <cdr:y>0.30375</cdr:y>
    </cdr:from>
    <cdr:to>
      <cdr:x>0.99425</cdr:x>
      <cdr:y>0.8145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0" y="1590675"/>
          <a:ext cx="1152525" cy="2686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Les investisements en capital fixe sont ici largement supérieurs au STE : 
le DAFIC est dans ce cas fortement négatif 
(ici en solde).
</a:t>
          </a:r>
          <a:r>
            <a:rPr lang="en-US" cap="none" sz="975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Est-ce
 un avantage 
ou un inconvénient ?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0.08475</cdr:y>
    </cdr:from>
    <cdr:to>
      <cdr:x>0.9995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38150"/>
          <a:ext cx="41148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Investissement en capital fixe* 
et désinvestissement en capital circulmant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0.24425</cdr:x>
      <cdr:y>0.10325</cdr:y>
    </cdr:from>
    <cdr:to>
      <cdr:x>0.716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533400"/>
          <a:ext cx="1905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Nouveaux emprunts financiers</a:t>
          </a:r>
        </a:p>
      </cdr:txBody>
    </cdr:sp>
  </cdr:relSizeAnchor>
  <cdr:relSizeAnchor xmlns:cdr="http://schemas.openxmlformats.org/drawingml/2006/chartDrawing">
    <cdr:from>
      <cdr:x>0.6745</cdr:x>
      <cdr:y>0.6535</cdr:y>
    </cdr:from>
    <cdr:to>
      <cdr:x>0.95525</cdr:x>
      <cdr:y>0.936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3429000"/>
          <a:ext cx="1133475" cy="1485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 solde financier 
est ici
 négatif de 50 
(ici en solde)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0.1105</cdr:y>
    </cdr:from>
    <cdr:to>
      <cdr:x>0.7865</cdr:x>
      <cdr:y>0.15225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71500"/>
          <a:ext cx="2476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Charges d'intérêt et remboursements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0.05525</cdr:y>
    </cdr:from>
    <cdr:to>
      <cdr:x>0.75925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285750"/>
          <a:ext cx="2381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Le flux d'autofinancement (CAF), 
la diminution des BFR et le FTE si  &lt; 0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0.10575</cdr:y>
    </cdr:from>
    <cdr:to>
      <cdr:x>0.825</cdr:x>
      <cdr:y>0.1475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552450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L'augmentation des BFR et le FTE si  &gt; 0</a:t>
          </a:r>
        </a:p>
      </cdr:txBody>
    </cdr:sp>
  </cdr:relSizeAnchor>
  <cdr:relSizeAnchor xmlns:cdr="http://schemas.openxmlformats.org/drawingml/2006/chartDrawing">
    <cdr:from>
      <cdr:x>0.7</cdr:x>
      <cdr:y>0.38225</cdr:y>
    </cdr:from>
    <cdr:to>
      <cdr:x>0.985</cdr:x>
      <cdr:y>0.8895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2009775"/>
          <a:ext cx="1181100" cy="2667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L'autofinancement (la CAF en général) couvre ici l'augmentation des BFR : 
le FT"E" est ici positif de 100 
(ici en solde)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0.1325</cdr:y>
    </cdr:from>
    <cdr:to>
      <cdr:x>0.731</cdr:x>
      <cdr:y>0.17225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695325"/>
          <a:ext cx="2238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Ressources financières et Var. T &lt; 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0.34725</cdr:x>
      <cdr:y>0.0995</cdr:y>
    </cdr:from>
    <cdr:to>
      <cdr:x>0.75175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514350"/>
          <a:ext cx="16764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Emplois financiers</a:t>
          </a:r>
        </a:p>
      </cdr:txBody>
    </cdr:sp>
  </cdr:relSizeAnchor>
  <cdr:relSizeAnchor xmlns:cdr="http://schemas.openxmlformats.org/drawingml/2006/chartDrawing">
    <cdr:from>
      <cdr:x>0.138</cdr:x>
      <cdr:y>0.54625</cdr:y>
    </cdr:from>
    <cdr:to>
      <cdr:x>0.384</cdr:x>
      <cdr:y>0.682</cdr:y>
    </cdr:to>
    <cdr:sp>
      <cdr:nvSpPr>
        <cdr:cNvPr id="2" name="TextBox 3"/>
        <cdr:cNvSpPr txBox="1">
          <a:spLocks noChangeArrowheads="1"/>
        </cdr:cNvSpPr>
      </cdr:nvSpPr>
      <cdr:spPr>
        <a:xfrm>
          <a:off x="571500" y="2867025"/>
          <a:ext cx="10191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Augmentation
 des stocks</a:t>
          </a:r>
        </a:p>
      </cdr:txBody>
    </cdr:sp>
  </cdr:relSizeAnchor>
  <cdr:relSizeAnchor xmlns:cdr="http://schemas.openxmlformats.org/drawingml/2006/chartDrawing">
    <cdr:from>
      <cdr:x>0.1385</cdr:x>
      <cdr:y>0.392</cdr:y>
    </cdr:from>
    <cdr:to>
      <cdr:x>0.39375</cdr:x>
      <cdr:y>0.52775</cdr:y>
    </cdr:to>
    <cdr:sp>
      <cdr:nvSpPr>
        <cdr:cNvPr id="3" name="TextBox 4"/>
        <cdr:cNvSpPr txBox="1">
          <a:spLocks noChangeArrowheads="1"/>
        </cdr:cNvSpPr>
      </cdr:nvSpPr>
      <cdr:spPr>
        <a:xfrm>
          <a:off x="571500" y="2057400"/>
          <a:ext cx="10572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Remboursements
 d'emprunts</a:t>
          </a:r>
        </a:p>
      </cdr:txBody>
    </cdr:sp>
  </cdr:relSizeAnchor>
  <cdr:relSizeAnchor xmlns:cdr="http://schemas.openxmlformats.org/drawingml/2006/chartDrawing">
    <cdr:from>
      <cdr:x>0.14875</cdr:x>
      <cdr:y>0.77725</cdr:y>
    </cdr:from>
    <cdr:to>
      <cdr:x>0.3855</cdr:x>
      <cdr:y>0.88425</cdr:y>
    </cdr:to>
    <cdr:sp>
      <cdr:nvSpPr>
        <cdr:cNvPr id="4" name="TextBox 5"/>
        <cdr:cNvSpPr txBox="1">
          <a:spLocks noChangeArrowheads="1"/>
        </cdr:cNvSpPr>
      </cdr:nvSpPr>
      <cdr:spPr>
        <a:xfrm>
          <a:off x="609600" y="4086225"/>
          <a:ext cx="9810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Augmentation 
de la trésorerie</a:t>
          </a:r>
        </a:p>
      </cdr:txBody>
    </cdr:sp>
  </cdr:relSizeAnchor>
  <cdr:relSizeAnchor xmlns:cdr="http://schemas.openxmlformats.org/drawingml/2006/chartDrawing">
    <cdr:from>
      <cdr:x>0.148</cdr:x>
      <cdr:y>0.26725</cdr:y>
    </cdr:from>
    <cdr:to>
      <cdr:x>0.3595</cdr:x>
      <cdr:y>0.347</cdr:y>
    </cdr:to>
    <cdr:sp>
      <cdr:nvSpPr>
        <cdr:cNvPr id="5" name="TextBox 6"/>
        <cdr:cNvSpPr txBox="1">
          <a:spLocks noChangeArrowheads="1"/>
        </cdr:cNvSpPr>
      </cdr:nvSpPr>
      <cdr:spPr>
        <a:xfrm>
          <a:off x="609600" y="1400175"/>
          <a:ext cx="876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Investissement 
en capital fixe</a:t>
          </a:r>
        </a:p>
      </cdr:txBody>
    </cdr:sp>
  </cdr:relSizeAnchor>
  <cdr:relSizeAnchor xmlns:cdr="http://schemas.openxmlformats.org/drawingml/2006/chartDrawing">
    <cdr:from>
      <cdr:x>0.14875</cdr:x>
      <cdr:y>0.665</cdr:y>
    </cdr:from>
    <cdr:to>
      <cdr:x>0.36025</cdr:x>
      <cdr:y>0.76475</cdr:y>
    </cdr:to>
    <cdr:sp>
      <cdr:nvSpPr>
        <cdr:cNvPr id="6" name="TextBox 7"/>
        <cdr:cNvSpPr txBox="1">
          <a:spLocks noChangeArrowheads="1"/>
        </cdr:cNvSpPr>
      </cdr:nvSpPr>
      <cdr:spPr>
        <a:xfrm>
          <a:off x="609600" y="3495675"/>
          <a:ext cx="8763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Augmentation 
des clients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0.11975</cdr:y>
    </cdr:from>
    <cdr:to>
      <cdr:x>0.7445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628650"/>
          <a:ext cx="2095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Emplois financiers et Var. T &gt; 0</a:t>
          </a:r>
        </a:p>
      </cdr:txBody>
    </cdr:sp>
  </cdr:relSizeAnchor>
  <cdr:relSizeAnchor xmlns:cdr="http://schemas.openxmlformats.org/drawingml/2006/chartDrawing">
    <cdr:from>
      <cdr:x>0.707</cdr:x>
      <cdr:y>0.412</cdr:y>
    </cdr:from>
    <cdr:to>
      <cdr:x>0.95975</cdr:x>
      <cdr:y>0.92475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2162175"/>
          <a:ext cx="1047750" cy="2695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 FTF (externe) finance ici largement le besoin de financement né ici de 
l'insuffisance du FTE pour couvrir le FTI : 
la trésorerie est ainsi ici en augmentation de 400 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0.0625</cdr:y>
    </cdr:from>
    <cdr:to>
      <cdr:x>0.67325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23850"/>
          <a:ext cx="1466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Les désinvestissements</a:t>
          </a:r>
        </a:p>
      </cdr:txBody>
    </cdr:sp>
  </cdr:relSizeAnchor>
  <cdr:relSizeAnchor xmlns:cdr="http://schemas.openxmlformats.org/drawingml/2006/chartDrawing">
    <cdr:from>
      <cdr:x>0.677</cdr:x>
      <cdr:y>0.48825</cdr:y>
    </cdr:from>
    <cdr:to>
      <cdr:x>0.993</cdr:x>
      <cdr:y>0.85775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2562225"/>
          <a:ext cx="1276350" cy="1943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Les investissements bruts sont ici largement supérieurs aux cessions : 
on obtient donc ici un FTI de 450 
(ici en solde)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0.05525</cdr:y>
    </cdr:from>
    <cdr:to>
      <cdr:x>0.77725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285750"/>
          <a:ext cx="1762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Les investissements bruts 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0.1455</cdr:y>
    </cdr:from>
    <cdr:to>
      <cdr:x>0.70475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762000"/>
          <a:ext cx="19907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Ressources financières externes 
et le FTF si &lt; 0 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0.138</cdr:y>
    </cdr:from>
    <cdr:to>
      <cdr:x>0.85475</cdr:x>
      <cdr:y>0.24675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723900"/>
          <a:ext cx="2819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Emplois financiers externes 
et le FTF si  &gt; 0 </a:t>
          </a:r>
        </a:p>
      </cdr:txBody>
    </cdr:sp>
  </cdr:relSizeAnchor>
  <cdr:relSizeAnchor xmlns:cdr="http://schemas.openxmlformats.org/drawingml/2006/chartDrawing">
    <cdr:from>
      <cdr:x>0.72925</cdr:x>
      <cdr:y>0.48825</cdr:y>
    </cdr:from>
    <cdr:to>
      <cdr:x>0.9615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2562225"/>
          <a:ext cx="962025" cy="2190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Les flux de financement </a:t>
          </a:r>
          <a:r>
            <a:rPr lang="en-US" cap="none" sz="975" b="1" i="1" u="sng" baseline="0">
              <a:latin typeface="Times New Roman"/>
              <a:ea typeface="Times New Roman"/>
              <a:cs typeface="Times New Roman"/>
            </a:rPr>
            <a:t>externes</a:t>
          </a: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 sont ici très positifs : 
il s'agit du FTF, ici de 750 
(ici en solde)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57</xdr:row>
      <xdr:rowOff>0</xdr:rowOff>
    </xdr:from>
    <xdr:to>
      <xdr:col>7</xdr:col>
      <xdr:colOff>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4305300" y="11515725"/>
        <a:ext cx="40386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80</xdr:row>
      <xdr:rowOff>0</xdr:rowOff>
    </xdr:to>
    <xdr:graphicFrame>
      <xdr:nvGraphicFramePr>
        <xdr:cNvPr id="2" name="Chart 7"/>
        <xdr:cNvGraphicFramePr/>
      </xdr:nvGraphicFramePr>
      <xdr:xfrm>
        <a:off x="161925" y="11515725"/>
        <a:ext cx="41433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201</xdr:row>
      <xdr:rowOff>0</xdr:rowOff>
    </xdr:from>
    <xdr:to>
      <xdr:col>7</xdr:col>
      <xdr:colOff>0</xdr:colOff>
      <xdr:row>224</xdr:row>
      <xdr:rowOff>0</xdr:rowOff>
    </xdr:to>
    <xdr:graphicFrame>
      <xdr:nvGraphicFramePr>
        <xdr:cNvPr id="3" name="Chart 12"/>
        <xdr:cNvGraphicFramePr/>
      </xdr:nvGraphicFramePr>
      <xdr:xfrm>
        <a:off x="4305300" y="39824025"/>
        <a:ext cx="403860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0</xdr:colOff>
      <xdr:row>224</xdr:row>
      <xdr:rowOff>0</xdr:rowOff>
    </xdr:to>
    <xdr:graphicFrame>
      <xdr:nvGraphicFramePr>
        <xdr:cNvPr id="4" name="Chart 13"/>
        <xdr:cNvGraphicFramePr/>
      </xdr:nvGraphicFramePr>
      <xdr:xfrm>
        <a:off x="161925" y="39824025"/>
        <a:ext cx="4143375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176</xdr:row>
      <xdr:rowOff>0</xdr:rowOff>
    </xdr:from>
    <xdr:to>
      <xdr:col>7</xdr:col>
      <xdr:colOff>0</xdr:colOff>
      <xdr:row>199</xdr:row>
      <xdr:rowOff>0</xdr:rowOff>
    </xdr:to>
    <xdr:graphicFrame>
      <xdr:nvGraphicFramePr>
        <xdr:cNvPr id="5" name="Chart 20"/>
        <xdr:cNvGraphicFramePr/>
      </xdr:nvGraphicFramePr>
      <xdr:xfrm>
        <a:off x="4305300" y="34109025"/>
        <a:ext cx="4038600" cy="525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4</xdr:col>
      <xdr:colOff>0</xdr:colOff>
      <xdr:row>199</xdr:row>
      <xdr:rowOff>0</xdr:rowOff>
    </xdr:to>
    <xdr:graphicFrame>
      <xdr:nvGraphicFramePr>
        <xdr:cNvPr id="6" name="Chart 21"/>
        <xdr:cNvGraphicFramePr/>
      </xdr:nvGraphicFramePr>
      <xdr:xfrm>
        <a:off x="161925" y="34109025"/>
        <a:ext cx="4143375" cy="525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150</xdr:row>
      <xdr:rowOff>0</xdr:rowOff>
    </xdr:from>
    <xdr:to>
      <xdr:col>7</xdr:col>
      <xdr:colOff>0</xdr:colOff>
      <xdr:row>173</xdr:row>
      <xdr:rowOff>0</xdr:rowOff>
    </xdr:to>
    <xdr:graphicFrame>
      <xdr:nvGraphicFramePr>
        <xdr:cNvPr id="7" name="Chart 22"/>
        <xdr:cNvGraphicFramePr/>
      </xdr:nvGraphicFramePr>
      <xdr:xfrm>
        <a:off x="4305300" y="28165425"/>
        <a:ext cx="4038600" cy="5257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4</xdr:col>
      <xdr:colOff>0</xdr:colOff>
      <xdr:row>173</xdr:row>
      <xdr:rowOff>0</xdr:rowOff>
    </xdr:to>
    <xdr:graphicFrame>
      <xdr:nvGraphicFramePr>
        <xdr:cNvPr id="8" name="Chart 23"/>
        <xdr:cNvGraphicFramePr/>
      </xdr:nvGraphicFramePr>
      <xdr:xfrm>
        <a:off x="161925" y="28165425"/>
        <a:ext cx="4143375" cy="525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314</xdr:row>
      <xdr:rowOff>0</xdr:rowOff>
    </xdr:from>
    <xdr:to>
      <xdr:col>7</xdr:col>
      <xdr:colOff>0</xdr:colOff>
      <xdr:row>337</xdr:row>
      <xdr:rowOff>0</xdr:rowOff>
    </xdr:to>
    <xdr:graphicFrame>
      <xdr:nvGraphicFramePr>
        <xdr:cNvPr id="9" name="Chart 30"/>
        <xdr:cNvGraphicFramePr/>
      </xdr:nvGraphicFramePr>
      <xdr:xfrm>
        <a:off x="4305300" y="60836175"/>
        <a:ext cx="4038600" cy="525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314</xdr:row>
      <xdr:rowOff>0</xdr:rowOff>
    </xdr:from>
    <xdr:to>
      <xdr:col>4</xdr:col>
      <xdr:colOff>0</xdr:colOff>
      <xdr:row>337</xdr:row>
      <xdr:rowOff>0</xdr:rowOff>
    </xdr:to>
    <xdr:graphicFrame>
      <xdr:nvGraphicFramePr>
        <xdr:cNvPr id="10" name="Chart 31"/>
        <xdr:cNvGraphicFramePr/>
      </xdr:nvGraphicFramePr>
      <xdr:xfrm>
        <a:off x="161925" y="60836175"/>
        <a:ext cx="4143375" cy="5257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389</xdr:row>
      <xdr:rowOff>0</xdr:rowOff>
    </xdr:from>
    <xdr:to>
      <xdr:col>7</xdr:col>
      <xdr:colOff>0</xdr:colOff>
      <xdr:row>412</xdr:row>
      <xdr:rowOff>0</xdr:rowOff>
    </xdr:to>
    <xdr:graphicFrame>
      <xdr:nvGraphicFramePr>
        <xdr:cNvPr id="11" name="Chart 32"/>
        <xdr:cNvGraphicFramePr/>
      </xdr:nvGraphicFramePr>
      <xdr:xfrm>
        <a:off x="4305300" y="77981175"/>
        <a:ext cx="4038600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389</xdr:row>
      <xdr:rowOff>0</xdr:rowOff>
    </xdr:from>
    <xdr:to>
      <xdr:col>4</xdr:col>
      <xdr:colOff>0</xdr:colOff>
      <xdr:row>412</xdr:row>
      <xdr:rowOff>0</xdr:rowOff>
    </xdr:to>
    <xdr:graphicFrame>
      <xdr:nvGraphicFramePr>
        <xdr:cNvPr id="12" name="Chart 33"/>
        <xdr:cNvGraphicFramePr/>
      </xdr:nvGraphicFramePr>
      <xdr:xfrm>
        <a:off x="161925" y="77981175"/>
        <a:ext cx="41433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339</xdr:row>
      <xdr:rowOff>0</xdr:rowOff>
    </xdr:from>
    <xdr:to>
      <xdr:col>7</xdr:col>
      <xdr:colOff>0</xdr:colOff>
      <xdr:row>362</xdr:row>
      <xdr:rowOff>0</xdr:rowOff>
    </xdr:to>
    <xdr:graphicFrame>
      <xdr:nvGraphicFramePr>
        <xdr:cNvPr id="13" name="Chart 34"/>
        <xdr:cNvGraphicFramePr/>
      </xdr:nvGraphicFramePr>
      <xdr:xfrm>
        <a:off x="4305300" y="66551175"/>
        <a:ext cx="4038600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339</xdr:row>
      <xdr:rowOff>0</xdr:rowOff>
    </xdr:from>
    <xdr:to>
      <xdr:col>4</xdr:col>
      <xdr:colOff>0</xdr:colOff>
      <xdr:row>362</xdr:row>
      <xdr:rowOff>0</xdr:rowOff>
    </xdr:to>
    <xdr:graphicFrame>
      <xdr:nvGraphicFramePr>
        <xdr:cNvPr id="14" name="Chart 35"/>
        <xdr:cNvGraphicFramePr/>
      </xdr:nvGraphicFramePr>
      <xdr:xfrm>
        <a:off x="161925" y="66551175"/>
        <a:ext cx="4143375" cy="5257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364</xdr:row>
      <xdr:rowOff>0</xdr:rowOff>
    </xdr:from>
    <xdr:to>
      <xdr:col>7</xdr:col>
      <xdr:colOff>0</xdr:colOff>
      <xdr:row>387</xdr:row>
      <xdr:rowOff>0</xdr:rowOff>
    </xdr:to>
    <xdr:graphicFrame>
      <xdr:nvGraphicFramePr>
        <xdr:cNvPr id="15" name="Chart 36"/>
        <xdr:cNvGraphicFramePr/>
      </xdr:nvGraphicFramePr>
      <xdr:xfrm>
        <a:off x="4305300" y="72266175"/>
        <a:ext cx="4038600" cy="5257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364</xdr:row>
      <xdr:rowOff>0</xdr:rowOff>
    </xdr:from>
    <xdr:to>
      <xdr:col>4</xdr:col>
      <xdr:colOff>0</xdr:colOff>
      <xdr:row>387</xdr:row>
      <xdr:rowOff>0</xdr:rowOff>
    </xdr:to>
    <xdr:graphicFrame>
      <xdr:nvGraphicFramePr>
        <xdr:cNvPr id="16" name="Chart 37"/>
        <xdr:cNvGraphicFramePr/>
      </xdr:nvGraphicFramePr>
      <xdr:xfrm>
        <a:off x="161925" y="72266175"/>
        <a:ext cx="4143375" cy="525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508</xdr:row>
      <xdr:rowOff>0</xdr:rowOff>
    </xdr:from>
    <xdr:to>
      <xdr:col>7</xdr:col>
      <xdr:colOff>0</xdr:colOff>
      <xdr:row>531</xdr:row>
      <xdr:rowOff>0</xdr:rowOff>
    </xdr:to>
    <xdr:graphicFrame>
      <xdr:nvGraphicFramePr>
        <xdr:cNvPr id="17" name="Chart 44"/>
        <xdr:cNvGraphicFramePr/>
      </xdr:nvGraphicFramePr>
      <xdr:xfrm>
        <a:off x="4305300" y="100441125"/>
        <a:ext cx="4038600" cy="525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508</xdr:row>
      <xdr:rowOff>0</xdr:rowOff>
    </xdr:from>
    <xdr:to>
      <xdr:col>4</xdr:col>
      <xdr:colOff>0</xdr:colOff>
      <xdr:row>531</xdr:row>
      <xdr:rowOff>0</xdr:rowOff>
    </xdr:to>
    <xdr:graphicFrame>
      <xdr:nvGraphicFramePr>
        <xdr:cNvPr id="18" name="Chart 45"/>
        <xdr:cNvGraphicFramePr/>
      </xdr:nvGraphicFramePr>
      <xdr:xfrm>
        <a:off x="161925" y="100441125"/>
        <a:ext cx="4143375" cy="5257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582</xdr:row>
      <xdr:rowOff>0</xdr:rowOff>
    </xdr:from>
    <xdr:to>
      <xdr:col>7</xdr:col>
      <xdr:colOff>0</xdr:colOff>
      <xdr:row>605</xdr:row>
      <xdr:rowOff>0</xdr:rowOff>
    </xdr:to>
    <xdr:graphicFrame>
      <xdr:nvGraphicFramePr>
        <xdr:cNvPr id="19" name="Chart 46"/>
        <xdr:cNvGraphicFramePr/>
      </xdr:nvGraphicFramePr>
      <xdr:xfrm>
        <a:off x="4305300" y="117357525"/>
        <a:ext cx="4038600" cy="5257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582</xdr:row>
      <xdr:rowOff>0</xdr:rowOff>
    </xdr:from>
    <xdr:to>
      <xdr:col>4</xdr:col>
      <xdr:colOff>0</xdr:colOff>
      <xdr:row>605</xdr:row>
      <xdr:rowOff>0</xdr:rowOff>
    </xdr:to>
    <xdr:graphicFrame>
      <xdr:nvGraphicFramePr>
        <xdr:cNvPr id="20" name="Chart 47"/>
        <xdr:cNvGraphicFramePr/>
      </xdr:nvGraphicFramePr>
      <xdr:xfrm>
        <a:off x="161925" y="117357525"/>
        <a:ext cx="4143375" cy="5257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533</xdr:row>
      <xdr:rowOff>0</xdr:rowOff>
    </xdr:from>
    <xdr:to>
      <xdr:col>7</xdr:col>
      <xdr:colOff>0</xdr:colOff>
      <xdr:row>556</xdr:row>
      <xdr:rowOff>0</xdr:rowOff>
    </xdr:to>
    <xdr:graphicFrame>
      <xdr:nvGraphicFramePr>
        <xdr:cNvPr id="21" name="Chart 48"/>
        <xdr:cNvGraphicFramePr/>
      </xdr:nvGraphicFramePr>
      <xdr:xfrm>
        <a:off x="4305300" y="106156125"/>
        <a:ext cx="4038600" cy="525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533</xdr:row>
      <xdr:rowOff>0</xdr:rowOff>
    </xdr:from>
    <xdr:to>
      <xdr:col>4</xdr:col>
      <xdr:colOff>0</xdr:colOff>
      <xdr:row>556</xdr:row>
      <xdr:rowOff>0</xdr:rowOff>
    </xdr:to>
    <xdr:graphicFrame>
      <xdr:nvGraphicFramePr>
        <xdr:cNvPr id="22" name="Chart 49"/>
        <xdr:cNvGraphicFramePr/>
      </xdr:nvGraphicFramePr>
      <xdr:xfrm>
        <a:off x="161925" y="106156125"/>
        <a:ext cx="4143375" cy="5257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558</xdr:row>
      <xdr:rowOff>0</xdr:rowOff>
    </xdr:from>
    <xdr:to>
      <xdr:col>7</xdr:col>
      <xdr:colOff>0</xdr:colOff>
      <xdr:row>581</xdr:row>
      <xdr:rowOff>0</xdr:rowOff>
    </xdr:to>
    <xdr:graphicFrame>
      <xdr:nvGraphicFramePr>
        <xdr:cNvPr id="23" name="Chart 50"/>
        <xdr:cNvGraphicFramePr/>
      </xdr:nvGraphicFramePr>
      <xdr:xfrm>
        <a:off x="4305300" y="111871125"/>
        <a:ext cx="4038600" cy="5257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558</xdr:row>
      <xdr:rowOff>0</xdr:rowOff>
    </xdr:from>
    <xdr:to>
      <xdr:col>4</xdr:col>
      <xdr:colOff>0</xdr:colOff>
      <xdr:row>581</xdr:row>
      <xdr:rowOff>0</xdr:rowOff>
    </xdr:to>
    <xdr:graphicFrame>
      <xdr:nvGraphicFramePr>
        <xdr:cNvPr id="24" name="Chart 51"/>
        <xdr:cNvGraphicFramePr/>
      </xdr:nvGraphicFramePr>
      <xdr:xfrm>
        <a:off x="161925" y="111871125"/>
        <a:ext cx="4143375" cy="5257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0.04975</cdr:y>
    </cdr:from>
    <cdr:to>
      <cdr:x>0.95925</cdr:x>
      <cdr:y>0.1875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57175"/>
          <a:ext cx="32194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/>
            <a:t>Ressources induisant une Var. T &gt; 0 et Var. T &lt; 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0.1105</cdr:y>
    </cdr:from>
    <cdr:to>
      <cdr:x>0.918</cdr:x>
      <cdr:y>0.16675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571500"/>
          <a:ext cx="3600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Emplois induisant une Var. T &lt; 0 et Var. T &gt; 0</a:t>
          </a:r>
        </a:p>
      </cdr:txBody>
    </cdr:sp>
  </cdr:relSizeAnchor>
  <cdr:relSizeAnchor xmlns:cdr="http://schemas.openxmlformats.org/drawingml/2006/chartDrawing">
    <cdr:from>
      <cdr:x>0.6975</cdr:x>
      <cdr:y>0.55775</cdr:y>
    </cdr:from>
    <cdr:to>
      <cdr:x>0.9205</cdr:x>
      <cdr:y>0.833</cdr:y>
    </cdr:to>
    <cdr:sp>
      <cdr:nvSpPr>
        <cdr:cNvPr id="2" name="TextBox 2"/>
        <cdr:cNvSpPr txBox="1">
          <a:spLocks noChangeArrowheads="1"/>
        </cdr:cNvSpPr>
      </cdr:nvSpPr>
      <cdr:spPr>
        <a:xfrm>
          <a:off x="2886075" y="2924175"/>
          <a:ext cx="923925" cy="1447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La Var.  FR est supérieure à la Var.  BFR : 
la trésorerie nette augmente de 400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0.065</cdr:y>
    </cdr:from>
    <cdr:to>
      <cdr:x>0.9015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333375"/>
          <a:ext cx="28479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/>
            <a:t>Flux de ressources financières "cycliques"</a:t>
          </a:r>
        </a:p>
      </cdr:txBody>
    </cdr:sp>
  </cdr:relSizeAnchor>
  <cdr:relSizeAnchor xmlns:cdr="http://schemas.openxmlformats.org/drawingml/2006/chartDrawing">
    <cdr:from>
      <cdr:x>0.69425</cdr:x>
      <cdr:y>0.65225</cdr:y>
    </cdr:from>
    <cdr:to>
      <cdr:x>0.9915</cdr:x>
      <cdr:y>0.93475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3429000"/>
          <a:ext cx="1200150" cy="1485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Les emplois sont supérieures aux ressources : les BFR augmentent de 300 
(ici en solde)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0.092</cdr:y>
    </cdr:from>
    <cdr:to>
      <cdr:x>0.91675</cdr:x>
      <cdr:y>0.1535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76250"/>
          <a:ext cx="3076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Flux d'emplois financiers "cycliques"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0.092</cdr:y>
    </cdr:from>
    <cdr:to>
      <cdr:x>0.8335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476250"/>
          <a:ext cx="2676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/>
            <a:t>Flux de ressources financières "acycliques"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0.094</cdr:y>
    </cdr:from>
    <cdr:to>
      <cdr:x>0.92225</cdr:x>
      <cdr:y>0.132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485775"/>
          <a:ext cx="3152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Flux d'emplois financiers "acycliques"</a:t>
          </a:r>
        </a:p>
      </cdr:txBody>
    </cdr:sp>
  </cdr:relSizeAnchor>
  <cdr:relSizeAnchor xmlns:cdr="http://schemas.openxmlformats.org/drawingml/2006/chartDrawing">
    <cdr:from>
      <cdr:x>0.706</cdr:x>
      <cdr:y>0.6075</cdr:y>
    </cdr:from>
    <cdr:to>
      <cdr:x>0.97725</cdr:x>
      <cdr:y>0.85575</cdr:y>
    </cdr:to>
    <cdr:sp>
      <cdr:nvSpPr>
        <cdr:cNvPr id="2" name="TextBox 3"/>
        <cdr:cNvSpPr txBox="1">
          <a:spLocks noChangeArrowheads="1"/>
        </cdr:cNvSpPr>
      </cdr:nvSpPr>
      <cdr:spPr>
        <a:xfrm>
          <a:off x="2924175" y="3190875"/>
          <a:ext cx="1123950" cy="1304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Les ressources sont supérieures aux emplois : le FR(F) augmente de 700 
(ici en solde)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</cdr:y>
    </cdr:from>
    <cdr:to>
      <cdr:x>0.86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0"/>
          <a:ext cx="2828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/>
            <a:t>Profit d'exploitation 
et désinvestissement 
en capital circulant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2:M31"/>
  <sheetViews>
    <sheetView showGridLines="0" showRowColHeaders="0" workbookViewId="0" topLeftCell="A1">
      <selection activeCell="A1" sqref="A1"/>
    </sheetView>
  </sheetViews>
  <sheetFormatPr defaultColWidth="11.421875" defaultRowHeight="12.75" zeroHeight="1"/>
  <cols>
    <col min="1" max="1" width="2.28125" style="79" customWidth="1"/>
    <col min="2" max="2" width="0.9921875" style="80" customWidth="1"/>
    <col min="3" max="3" width="2.28125" style="79" customWidth="1"/>
    <col min="4" max="12" width="9.140625" style="79" customWidth="1"/>
    <col min="13" max="13" width="2.28125" style="79" customWidth="1"/>
    <col min="14" max="16384" width="9.140625" style="79" hidden="1" customWidth="1"/>
  </cols>
  <sheetData>
    <row r="1" ht="12" customHeight="1"/>
    <row r="2" spans="2:13" s="81" customFormat="1" ht="21.75" customHeight="1">
      <c r="B2" s="82"/>
      <c r="C2" s="142" t="s">
        <v>161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ht="12" customHeight="1" thickBot="1"/>
    <row r="4" spans="4:12" ht="18" customHeight="1">
      <c r="D4" s="83"/>
      <c r="E4" s="84"/>
      <c r="F4" s="84"/>
      <c r="G4" s="84"/>
      <c r="H4" s="84"/>
      <c r="I4" s="84"/>
      <c r="J4" s="84"/>
      <c r="K4" s="84"/>
      <c r="L4" s="85"/>
    </row>
    <row r="5" spans="4:12" ht="18" customHeight="1">
      <c r="D5" s="86"/>
      <c r="E5" s="140" t="s">
        <v>132</v>
      </c>
      <c r="F5" s="141"/>
      <c r="G5" s="141"/>
      <c r="H5" s="141"/>
      <c r="I5" s="141"/>
      <c r="J5" s="141"/>
      <c r="K5" s="141"/>
      <c r="L5" s="87"/>
    </row>
    <row r="6" spans="4:12" ht="18" customHeight="1">
      <c r="D6" s="86"/>
      <c r="E6" s="88"/>
      <c r="F6" s="88"/>
      <c r="G6" s="88"/>
      <c r="H6" s="88"/>
      <c r="I6" s="88"/>
      <c r="J6" s="88"/>
      <c r="K6" s="88"/>
      <c r="L6" s="87"/>
    </row>
    <row r="7" spans="4:12" ht="18" customHeight="1">
      <c r="D7" s="89"/>
      <c r="E7" s="138" t="s">
        <v>133</v>
      </c>
      <c r="F7" s="138"/>
      <c r="G7" s="138"/>
      <c r="H7" s="138"/>
      <c r="I7" s="138"/>
      <c r="J7" s="138"/>
      <c r="K7" s="138"/>
      <c r="L7" s="139"/>
    </row>
    <row r="8" spans="4:12" ht="12.75">
      <c r="D8" s="90"/>
      <c r="E8" s="91"/>
      <c r="F8" s="91"/>
      <c r="G8" s="91"/>
      <c r="H8" s="91"/>
      <c r="I8" s="91"/>
      <c r="J8" s="91"/>
      <c r="K8" s="91"/>
      <c r="L8" s="92"/>
    </row>
    <row r="9" spans="4:12" ht="42.75" customHeight="1">
      <c r="D9" s="93"/>
      <c r="E9" s="144" t="s">
        <v>147</v>
      </c>
      <c r="F9" s="145"/>
      <c r="G9" s="145"/>
      <c r="H9" s="145"/>
      <c r="I9" s="145"/>
      <c r="J9" s="145"/>
      <c r="K9" s="145"/>
      <c r="L9" s="87"/>
    </row>
    <row r="10" spans="4:12" ht="12.75">
      <c r="D10" s="93"/>
      <c r="E10" s="94"/>
      <c r="F10" s="95"/>
      <c r="G10" s="95"/>
      <c r="H10" s="95"/>
      <c r="I10" s="95"/>
      <c r="J10" s="95"/>
      <c r="K10" s="95"/>
      <c r="L10" s="87"/>
    </row>
    <row r="11" spans="4:12" ht="18" customHeight="1">
      <c r="D11" s="89"/>
      <c r="E11" s="138" t="s">
        <v>134</v>
      </c>
      <c r="F11" s="138"/>
      <c r="G11" s="138"/>
      <c r="H11" s="138"/>
      <c r="I11" s="138"/>
      <c r="J11" s="138"/>
      <c r="K11" s="138"/>
      <c r="L11" s="96"/>
    </row>
    <row r="12" spans="4:12" ht="12.75">
      <c r="D12" s="90"/>
      <c r="E12" s="91"/>
      <c r="F12" s="91"/>
      <c r="G12" s="91"/>
      <c r="H12" s="91"/>
      <c r="I12" s="91"/>
      <c r="J12" s="91"/>
      <c r="K12" s="91"/>
      <c r="L12" s="92"/>
    </row>
    <row r="13" spans="4:12" ht="43.5" customHeight="1">
      <c r="D13" s="93"/>
      <c r="E13" s="144" t="s">
        <v>163</v>
      </c>
      <c r="F13" s="145"/>
      <c r="G13" s="145"/>
      <c r="H13" s="145"/>
      <c r="I13" s="145"/>
      <c r="J13" s="145"/>
      <c r="K13" s="145"/>
      <c r="L13" s="87"/>
    </row>
    <row r="14" spans="4:12" ht="12.75" customHeight="1" thickBot="1">
      <c r="D14" s="97"/>
      <c r="E14" s="98"/>
      <c r="F14" s="98"/>
      <c r="G14" s="98"/>
      <c r="H14" s="98"/>
      <c r="I14" s="98"/>
      <c r="J14" s="98"/>
      <c r="K14" s="98"/>
      <c r="L14" s="99"/>
    </row>
    <row r="15" ht="12" customHeight="1"/>
    <row r="16" spans="2:13" s="81" customFormat="1" ht="18" customHeight="1" hidden="1">
      <c r="B16" s="82"/>
      <c r="C16" s="143" t="s">
        <v>135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ht="18" customHeight="1" hidden="1" thickBot="1"/>
    <row r="18" spans="4:12" ht="18" customHeight="1" hidden="1">
      <c r="D18" s="83"/>
      <c r="E18" s="84"/>
      <c r="F18" s="84"/>
      <c r="G18" s="84"/>
      <c r="H18" s="84"/>
      <c r="I18" s="84"/>
      <c r="J18" s="84"/>
      <c r="K18" s="84"/>
      <c r="L18" s="85"/>
    </row>
    <row r="19" spans="4:12" ht="18" customHeight="1" hidden="1">
      <c r="D19" s="86"/>
      <c r="E19" s="140" t="s">
        <v>132</v>
      </c>
      <c r="F19" s="141"/>
      <c r="G19" s="141"/>
      <c r="H19" s="141"/>
      <c r="I19" s="141"/>
      <c r="J19" s="141"/>
      <c r="K19" s="141"/>
      <c r="L19" s="87"/>
    </row>
    <row r="20" spans="4:12" ht="18" customHeight="1" hidden="1">
      <c r="D20" s="86"/>
      <c r="E20" s="88"/>
      <c r="F20" s="88"/>
      <c r="G20" s="88"/>
      <c r="H20" s="88"/>
      <c r="I20" s="88"/>
      <c r="J20" s="88"/>
      <c r="K20" s="88"/>
      <c r="L20" s="87"/>
    </row>
    <row r="21" spans="4:12" ht="18" customHeight="1" hidden="1">
      <c r="D21" s="93" t="s">
        <v>136</v>
      </c>
      <c r="E21" s="94" t="s">
        <v>137</v>
      </c>
      <c r="F21" s="95"/>
      <c r="G21" s="95"/>
      <c r="H21" s="95"/>
      <c r="I21" s="95"/>
      <c r="J21" s="95"/>
      <c r="K21" s="95"/>
      <c r="L21" s="87"/>
    </row>
    <row r="22" spans="4:12" ht="18" customHeight="1" hidden="1">
      <c r="D22" s="93"/>
      <c r="E22" s="94" t="s">
        <v>138</v>
      </c>
      <c r="F22" s="95"/>
      <c r="G22" s="95"/>
      <c r="H22" s="95"/>
      <c r="I22" s="95"/>
      <c r="J22" s="95"/>
      <c r="K22" s="95"/>
      <c r="L22" s="87"/>
    </row>
    <row r="23" spans="4:12" ht="18" customHeight="1" hidden="1">
      <c r="D23" s="93"/>
      <c r="E23" s="94"/>
      <c r="F23" s="94"/>
      <c r="G23" s="94"/>
      <c r="H23" s="94"/>
      <c r="I23" s="94"/>
      <c r="J23" s="94"/>
      <c r="K23" s="94"/>
      <c r="L23" s="87"/>
    </row>
    <row r="24" spans="4:12" ht="18" customHeight="1" hidden="1">
      <c r="D24" s="93" t="s">
        <v>139</v>
      </c>
      <c r="E24" s="94" t="s">
        <v>140</v>
      </c>
      <c r="F24" s="94"/>
      <c r="G24" s="94"/>
      <c r="H24" s="94"/>
      <c r="I24" s="94"/>
      <c r="J24" s="94"/>
      <c r="K24" s="94"/>
      <c r="L24" s="87"/>
    </row>
    <row r="25" spans="4:12" ht="18" customHeight="1" hidden="1">
      <c r="D25" s="93"/>
      <c r="E25" s="94" t="s">
        <v>141</v>
      </c>
      <c r="F25" s="94"/>
      <c r="G25" s="94"/>
      <c r="H25" s="94"/>
      <c r="I25" s="94"/>
      <c r="J25" s="94"/>
      <c r="K25" s="94"/>
      <c r="L25" s="87"/>
    </row>
    <row r="26" spans="4:12" ht="18" customHeight="1" hidden="1">
      <c r="D26" s="93"/>
      <c r="E26" s="94"/>
      <c r="F26" s="94"/>
      <c r="G26" s="94"/>
      <c r="H26" s="94"/>
      <c r="I26" s="94"/>
      <c r="J26" s="94"/>
      <c r="K26" s="94"/>
      <c r="L26" s="87"/>
    </row>
    <row r="27" spans="4:12" ht="18" customHeight="1" hidden="1">
      <c r="D27" s="93" t="s">
        <v>142</v>
      </c>
      <c r="E27" s="94" t="s">
        <v>143</v>
      </c>
      <c r="F27" s="94"/>
      <c r="G27" s="94"/>
      <c r="H27" s="94"/>
      <c r="I27" s="94"/>
      <c r="J27" s="94"/>
      <c r="K27" s="94"/>
      <c r="L27" s="87"/>
    </row>
    <row r="28" spans="4:12" ht="18" customHeight="1" hidden="1">
      <c r="D28" s="93"/>
      <c r="E28" s="94" t="s">
        <v>144</v>
      </c>
      <c r="F28" s="94"/>
      <c r="G28" s="94"/>
      <c r="H28" s="94"/>
      <c r="I28" s="94"/>
      <c r="J28" s="94"/>
      <c r="K28" s="94"/>
      <c r="L28" s="87"/>
    </row>
    <row r="29" spans="4:12" ht="18" customHeight="1" hidden="1">
      <c r="D29" s="93"/>
      <c r="E29" s="94" t="s">
        <v>145</v>
      </c>
      <c r="F29" s="94"/>
      <c r="G29" s="94"/>
      <c r="H29" s="94"/>
      <c r="I29" s="94"/>
      <c r="J29" s="94"/>
      <c r="K29" s="94"/>
      <c r="L29" s="87"/>
    </row>
    <row r="30" spans="4:12" ht="18" customHeight="1" hidden="1">
      <c r="D30" s="93"/>
      <c r="E30" s="94" t="s">
        <v>146</v>
      </c>
      <c r="F30" s="94"/>
      <c r="G30" s="94"/>
      <c r="H30" s="94"/>
      <c r="I30" s="94"/>
      <c r="J30" s="94"/>
      <c r="K30" s="94"/>
      <c r="L30" s="87"/>
    </row>
    <row r="31" spans="4:12" ht="18" customHeight="1" hidden="1" thickBot="1">
      <c r="D31" s="97"/>
      <c r="E31" s="98"/>
      <c r="F31" s="98"/>
      <c r="G31" s="98"/>
      <c r="H31" s="98"/>
      <c r="I31" s="98"/>
      <c r="J31" s="98"/>
      <c r="K31" s="98"/>
      <c r="L31" s="99"/>
    </row>
    <row r="32" ht="18" customHeight="1" hidden="1"/>
    <row r="33" ht="19.5" customHeight="1" hidden="1"/>
    <row r="34" ht="19.5" customHeight="1" hidden="1"/>
    <row r="35" ht="12.75" hidden="1"/>
    <row r="36" ht="12.75" hidden="1"/>
    <row r="37" ht="12.75" hidden="1"/>
    <row r="38" ht="12.75" hidden="1"/>
  </sheetData>
  <mergeCells count="8">
    <mergeCell ref="E7:L7"/>
    <mergeCell ref="E19:K19"/>
    <mergeCell ref="E5:K5"/>
    <mergeCell ref="C2:M2"/>
    <mergeCell ref="C16:M16"/>
    <mergeCell ref="E9:K9"/>
    <mergeCell ref="E11:K11"/>
    <mergeCell ref="E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07"/>
  <sheetViews>
    <sheetView showGridLines="0" showRowColHeaders="0" tabSelected="1" workbookViewId="0" topLeftCell="A1">
      <selection activeCell="A1" sqref="A1"/>
    </sheetView>
  </sheetViews>
  <sheetFormatPr defaultColWidth="11.421875" defaultRowHeight="18" customHeight="1" zeroHeight="1"/>
  <cols>
    <col min="1" max="1" width="2.421875" style="1" customWidth="1"/>
    <col min="2" max="2" width="39.28125" style="1" customWidth="1"/>
    <col min="3" max="4" width="11.421875" style="1" customWidth="1"/>
    <col min="5" max="5" width="9.8515625" style="1" customWidth="1"/>
    <col min="6" max="6" width="39.28125" style="1" customWidth="1"/>
    <col min="7" max="8" width="11.421875" style="1" customWidth="1"/>
    <col min="9" max="9" width="2.421875" style="1" customWidth="1"/>
    <col min="10" max="16384" width="0" style="1" hidden="1" customWidth="1"/>
  </cols>
  <sheetData>
    <row r="1" ht="12.75" customHeight="1"/>
    <row r="2" spans="2:8" s="71" customFormat="1" ht="36.75" customHeight="1">
      <c r="B2" s="100" t="s">
        <v>131</v>
      </c>
      <c r="C2" s="101"/>
      <c r="D2" s="101"/>
      <c r="E2" s="101"/>
      <c r="F2" s="101"/>
      <c r="G2" s="73"/>
      <c r="H2" s="74"/>
    </row>
    <row r="3" spans="2:8" s="71" customFormat="1" ht="34.5" customHeight="1">
      <c r="B3" s="100" t="s">
        <v>130</v>
      </c>
      <c r="C3" s="101"/>
      <c r="D3" s="101"/>
      <c r="E3" s="101"/>
      <c r="F3" s="101"/>
      <c r="G3" s="73"/>
      <c r="H3" s="74"/>
    </row>
    <row r="4" spans="3:8" s="71" customFormat="1" ht="34.5" customHeight="1">
      <c r="C4" s="72"/>
      <c r="D4" s="72"/>
      <c r="E4" s="72"/>
      <c r="F4" s="72"/>
      <c r="G4" s="73"/>
      <c r="H4" s="74"/>
    </row>
    <row r="5" spans="2:6" ht="18" customHeight="1">
      <c r="B5" s="2" t="s">
        <v>128</v>
      </c>
      <c r="F5" s="2"/>
    </row>
    <row r="6" spans="2:6" ht="18" customHeight="1">
      <c r="B6" s="2" t="s">
        <v>162</v>
      </c>
      <c r="F6" s="2"/>
    </row>
    <row r="7" spans="2:6" ht="18" customHeight="1">
      <c r="B7" s="2" t="s">
        <v>41</v>
      </c>
      <c r="F7" s="2"/>
    </row>
    <row r="8" ht="18" customHeight="1"/>
    <row r="9" ht="24.75" customHeight="1">
      <c r="B9" s="70" t="s">
        <v>120</v>
      </c>
    </row>
    <row r="10" ht="18" customHeight="1"/>
    <row r="11" spans="2:7" ht="18" customHeight="1">
      <c r="B11" s="1" t="s">
        <v>2</v>
      </c>
      <c r="C11" s="16">
        <v>700</v>
      </c>
      <c r="D11" s="3"/>
      <c r="G11" s="15"/>
    </row>
    <row r="12" spans="2:7" ht="18" customHeight="1">
      <c r="B12" s="1" t="s">
        <v>0</v>
      </c>
      <c r="C12" s="16">
        <f>+E12-G12</f>
        <v>400</v>
      </c>
      <c r="D12" s="1" t="s">
        <v>121</v>
      </c>
      <c r="E12" s="16">
        <v>500</v>
      </c>
      <c r="F12" s="16" t="s">
        <v>14</v>
      </c>
      <c r="G12" s="16">
        <v>100</v>
      </c>
    </row>
    <row r="13" spans="2:3" ht="18" customHeight="1">
      <c r="B13" s="1" t="s">
        <v>1</v>
      </c>
      <c r="C13" s="16">
        <v>190</v>
      </c>
    </row>
    <row r="14" spans="2:7" ht="18" customHeight="1">
      <c r="B14" s="1" t="s">
        <v>4</v>
      </c>
      <c r="C14" s="16">
        <v>640</v>
      </c>
      <c r="G14" s="15"/>
    </row>
    <row r="15" spans="2:7" ht="18" customHeight="1">
      <c r="B15" s="1" t="s">
        <v>3</v>
      </c>
      <c r="C15" s="16">
        <v>200</v>
      </c>
      <c r="G15" s="15"/>
    </row>
    <row r="16" spans="2:7" ht="18" customHeight="1">
      <c r="B16" s="1" t="s">
        <v>5</v>
      </c>
      <c r="C16" s="16">
        <v>150</v>
      </c>
      <c r="E16" s="5"/>
      <c r="G16" s="15"/>
    </row>
    <row r="17" spans="2:7" ht="18" customHeight="1">
      <c r="B17" s="1" t="s">
        <v>7</v>
      </c>
      <c r="C17" s="16">
        <v>100</v>
      </c>
      <c r="G17" s="15"/>
    </row>
    <row r="18" spans="2:7" ht="18" customHeight="1">
      <c r="B18" s="1" t="s">
        <v>24</v>
      </c>
      <c r="C18" s="16">
        <v>400</v>
      </c>
      <c r="G18" s="15"/>
    </row>
    <row r="19" spans="2:7" ht="18" customHeight="1">
      <c r="B19" s="1" t="s">
        <v>6</v>
      </c>
      <c r="C19" s="16">
        <v>600</v>
      </c>
      <c r="G19" s="16"/>
    </row>
    <row r="20" ht="18" customHeight="1">
      <c r="G20" s="16"/>
    </row>
    <row r="21" ht="18" customHeight="1">
      <c r="G21" s="16"/>
    </row>
    <row r="22" spans="2:7" ht="18" customHeight="1">
      <c r="B22" s="66" t="s">
        <v>115</v>
      </c>
      <c r="C22" s="34"/>
      <c r="G22" s="16"/>
    </row>
    <row r="23" spans="2:7" ht="18" customHeight="1">
      <c r="B23" s="35" t="s">
        <v>10</v>
      </c>
      <c r="C23" s="36">
        <f>+C11+C12+C13-C14+C15-C16-C17+C18-C19</f>
        <v>400</v>
      </c>
      <c r="G23" s="15"/>
    </row>
    <row r="24" spans="2:7" ht="18" customHeight="1">
      <c r="B24" s="35" t="s">
        <v>64</v>
      </c>
      <c r="C24" s="36">
        <f>+C11+C12+C13-C14+C15-C16</f>
        <v>700</v>
      </c>
      <c r="G24" s="15"/>
    </row>
    <row r="25" spans="2:7" ht="18" customHeight="1">
      <c r="B25" s="35" t="s">
        <v>114</v>
      </c>
      <c r="C25" s="36">
        <f>+C17+C19-C18</f>
        <v>300</v>
      </c>
      <c r="G25" s="15"/>
    </row>
    <row r="26" spans="2:7" s="77" customFormat="1" ht="18" customHeight="1">
      <c r="B26" s="75" t="s">
        <v>65</v>
      </c>
      <c r="C26" s="76">
        <f>+C24-C25</f>
        <v>400</v>
      </c>
      <c r="G26" s="78"/>
    </row>
    <row r="27" ht="18" customHeight="1">
      <c r="G27" s="15"/>
    </row>
    <row r="28" ht="18" customHeight="1">
      <c r="G28" s="15"/>
    </row>
    <row r="29" ht="18" customHeight="1"/>
    <row r="30" spans="2:7" ht="18" customHeight="1">
      <c r="B30" s="102" t="s">
        <v>66</v>
      </c>
      <c r="C30" s="103"/>
      <c r="D30" s="103"/>
      <c r="E30" s="103"/>
      <c r="F30" s="102"/>
      <c r="G30" s="103"/>
    </row>
    <row r="31" ht="18" customHeight="1" thickBot="1"/>
    <row r="32" spans="2:7" ht="18" customHeight="1" thickBot="1" thickTop="1">
      <c r="B32" s="128" t="s">
        <v>15</v>
      </c>
      <c r="C32" s="129"/>
      <c r="F32" s="118" t="s">
        <v>16</v>
      </c>
      <c r="G32" s="119"/>
    </row>
    <row r="33" spans="2:7" ht="18" customHeight="1" thickTop="1">
      <c r="B33" s="130"/>
      <c r="C33" s="131"/>
      <c r="F33" s="120"/>
      <c r="G33" s="121"/>
    </row>
    <row r="34" spans="2:8" ht="18" customHeight="1">
      <c r="B34" s="132" t="s">
        <v>4</v>
      </c>
      <c r="C34" s="133">
        <f>+C14</f>
        <v>640</v>
      </c>
      <c r="D34" s="18"/>
      <c r="F34" s="122" t="s">
        <v>0</v>
      </c>
      <c r="G34" s="123">
        <f>+C12</f>
        <v>400</v>
      </c>
      <c r="H34" s="26"/>
    </row>
    <row r="35" spans="2:8" ht="18" customHeight="1">
      <c r="B35" s="132" t="s">
        <v>5</v>
      </c>
      <c r="C35" s="133">
        <f>+C16</f>
        <v>150</v>
      </c>
      <c r="D35" s="17"/>
      <c r="F35" s="122" t="s">
        <v>1</v>
      </c>
      <c r="G35" s="123">
        <f>+C13</f>
        <v>190</v>
      </c>
      <c r="H35" s="22"/>
    </row>
    <row r="36" spans="2:8" ht="18" customHeight="1">
      <c r="B36" s="132" t="s">
        <v>123</v>
      </c>
      <c r="C36" s="133">
        <f>+IF(C19&gt;0,C19,0)</f>
        <v>600</v>
      </c>
      <c r="D36" s="19"/>
      <c r="F36" s="122" t="s">
        <v>2</v>
      </c>
      <c r="G36" s="123">
        <f>+C11</f>
        <v>700</v>
      </c>
      <c r="H36" s="4"/>
    </row>
    <row r="37" spans="2:8" ht="18" customHeight="1">
      <c r="B37" s="132" t="s">
        <v>124</v>
      </c>
      <c r="C37" s="133">
        <f>+IF(C17&gt;0,C17,0)</f>
        <v>100</v>
      </c>
      <c r="D37" s="21"/>
      <c r="F37" s="122" t="s">
        <v>3</v>
      </c>
      <c r="G37" s="123">
        <f>+C15</f>
        <v>200</v>
      </c>
      <c r="H37" s="23"/>
    </row>
    <row r="38" spans="2:8" ht="18" customHeight="1">
      <c r="B38" s="132" t="s">
        <v>19</v>
      </c>
      <c r="C38" s="133" t="s">
        <v>19</v>
      </c>
      <c r="D38" s="16"/>
      <c r="F38" s="122"/>
      <c r="G38" s="123"/>
      <c r="H38" s="16"/>
    </row>
    <row r="39" spans="2:8" ht="18" customHeight="1">
      <c r="B39" s="132"/>
      <c r="C39" s="133"/>
      <c r="F39" s="122"/>
      <c r="G39" s="123"/>
      <c r="H39" s="16"/>
    </row>
    <row r="40" spans="2:8" ht="18" customHeight="1">
      <c r="B40" s="132"/>
      <c r="C40" s="133"/>
      <c r="F40" s="122" t="s">
        <v>125</v>
      </c>
      <c r="G40" s="123">
        <f>+IF(C18&gt;0,C18,0)</f>
        <v>400</v>
      </c>
      <c r="H40" s="20"/>
    </row>
    <row r="41" spans="2:7" ht="18" customHeight="1">
      <c r="B41" s="132"/>
      <c r="C41" s="133"/>
      <c r="F41" s="122"/>
      <c r="G41" s="123"/>
    </row>
    <row r="42" spans="2:8" s="39" customFormat="1" ht="18" customHeight="1">
      <c r="B42" s="134" t="s">
        <v>122</v>
      </c>
      <c r="C42" s="135">
        <f>IF(C23&gt;0,C23,0)</f>
        <v>400</v>
      </c>
      <c r="D42" s="38"/>
      <c r="F42" s="124"/>
      <c r="G42" s="125" t="s">
        <v>19</v>
      </c>
      <c r="H42" s="61"/>
    </row>
    <row r="43" spans="2:7" ht="18" customHeight="1">
      <c r="B43" s="132"/>
      <c r="C43" s="133"/>
      <c r="F43" s="122"/>
      <c r="G43" s="123"/>
    </row>
    <row r="44" spans="2:7" ht="18" customHeight="1">
      <c r="B44" s="132" t="s">
        <v>9</v>
      </c>
      <c r="C44" s="133">
        <f>SUM(C34:C42)</f>
        <v>1890</v>
      </c>
      <c r="F44" s="122" t="s">
        <v>8</v>
      </c>
      <c r="G44" s="123">
        <f>SUM(G34:G42)</f>
        <v>1890</v>
      </c>
    </row>
    <row r="45" spans="2:7" ht="18" customHeight="1" thickBot="1">
      <c r="B45" s="136"/>
      <c r="C45" s="137"/>
      <c r="F45" s="126"/>
      <c r="G45" s="127"/>
    </row>
    <row r="46" ht="18" customHeight="1" thickTop="1"/>
    <row r="47" spans="2:7" s="14" customFormat="1" ht="0.75" customHeight="1">
      <c r="B47" s="104" t="s">
        <v>17</v>
      </c>
      <c r="C47" s="104"/>
      <c r="D47" s="104"/>
      <c r="E47" s="104"/>
      <c r="F47" s="104" t="s">
        <v>11</v>
      </c>
      <c r="G47" s="104" t="s">
        <v>19</v>
      </c>
    </row>
    <row r="48" spans="2:7" s="14" customFormat="1" ht="0.75" customHeight="1">
      <c r="B48" s="104" t="s">
        <v>12</v>
      </c>
      <c r="C48" s="104">
        <f>+C42</f>
        <v>400</v>
      </c>
      <c r="D48" s="104"/>
      <c r="E48" s="104"/>
      <c r="F48" s="104" t="s">
        <v>25</v>
      </c>
      <c r="G48" s="104">
        <f>+G40</f>
        <v>400</v>
      </c>
    </row>
    <row r="49" spans="2:7" s="14" customFormat="1" ht="0.75" customHeight="1">
      <c r="B49" s="104" t="s">
        <v>26</v>
      </c>
      <c r="C49" s="104" t="str">
        <f>+C38</f>
        <v> </v>
      </c>
      <c r="D49" s="104"/>
      <c r="E49" s="104"/>
      <c r="F49" s="104" t="s">
        <v>28</v>
      </c>
      <c r="G49" s="104"/>
    </row>
    <row r="50" spans="2:7" s="14" customFormat="1" ht="0.75" customHeight="1">
      <c r="B50" s="104" t="s">
        <v>23</v>
      </c>
      <c r="C50" s="104">
        <f>+C37</f>
        <v>100</v>
      </c>
      <c r="D50" s="104"/>
      <c r="E50" s="104"/>
      <c r="F50" s="104" t="s">
        <v>27</v>
      </c>
      <c r="G50" s="104"/>
    </row>
    <row r="51" spans="2:7" s="14" customFormat="1" ht="0.75" customHeight="1">
      <c r="B51" s="104" t="s">
        <v>22</v>
      </c>
      <c r="C51" s="104">
        <f>+C36</f>
        <v>600</v>
      </c>
      <c r="D51" s="104"/>
      <c r="E51" s="104"/>
      <c r="F51" s="104" t="s">
        <v>3</v>
      </c>
      <c r="G51" s="104">
        <f>+G37</f>
        <v>200</v>
      </c>
    </row>
    <row r="52" spans="2:7" s="14" customFormat="1" ht="0.75" customHeight="1">
      <c r="B52" s="104" t="s">
        <v>5</v>
      </c>
      <c r="C52" s="104">
        <f>+C35</f>
        <v>150</v>
      </c>
      <c r="D52" s="104"/>
      <c r="E52" s="104"/>
      <c r="F52" s="104" t="s">
        <v>2</v>
      </c>
      <c r="G52" s="104">
        <f>+G36</f>
        <v>700</v>
      </c>
    </row>
    <row r="53" spans="2:7" s="14" customFormat="1" ht="0.75" customHeight="1">
      <c r="B53" s="104" t="s">
        <v>4</v>
      </c>
      <c r="C53" s="104">
        <f>+C34</f>
        <v>640</v>
      </c>
      <c r="D53" s="104"/>
      <c r="E53" s="104"/>
      <c r="F53" s="104" t="s">
        <v>1</v>
      </c>
      <c r="G53" s="104">
        <f>+G35</f>
        <v>190</v>
      </c>
    </row>
    <row r="54" spans="2:7" s="14" customFormat="1" ht="0.75" customHeight="1">
      <c r="B54" s="104"/>
      <c r="C54" s="104"/>
      <c r="D54" s="104"/>
      <c r="E54" s="104"/>
      <c r="F54" s="104" t="s">
        <v>0</v>
      </c>
      <c r="G54" s="104">
        <f>+G34</f>
        <v>400</v>
      </c>
    </row>
    <row r="55" spans="2:7" s="14" customFormat="1" ht="0.75" customHeight="1">
      <c r="B55" s="104"/>
      <c r="C55" s="104">
        <f>SUM(C48:C54)</f>
        <v>1890</v>
      </c>
      <c r="D55" s="104"/>
      <c r="E55" s="104"/>
      <c r="F55" s="104"/>
      <c r="G55" s="104">
        <f>SUM(G47:G54)</f>
        <v>1890</v>
      </c>
    </row>
    <row r="56" ht="0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spans="2:7" ht="18" customHeight="1">
      <c r="B83" s="102" t="s">
        <v>18</v>
      </c>
      <c r="C83" s="103"/>
      <c r="D83" s="103"/>
      <c r="E83" s="103"/>
      <c r="F83" s="102"/>
      <c r="G83" s="103"/>
    </row>
    <row r="84" spans="2:6" ht="18" customHeight="1">
      <c r="B84" s="2"/>
      <c r="F84" s="2"/>
    </row>
    <row r="85" spans="2:7" ht="18" customHeight="1">
      <c r="B85" s="102" t="s">
        <v>67</v>
      </c>
      <c r="C85" s="103"/>
      <c r="D85" s="103"/>
      <c r="E85" s="103"/>
      <c r="F85" s="102"/>
      <c r="G85" s="103"/>
    </row>
    <row r="86" ht="18" customHeight="1" thickBot="1"/>
    <row r="87" spans="2:7" ht="18" customHeight="1" thickBot="1" thickTop="1">
      <c r="B87" s="6" t="s">
        <v>29</v>
      </c>
      <c r="C87" s="7"/>
      <c r="F87" s="6" t="s">
        <v>30</v>
      </c>
      <c r="G87" s="7"/>
    </row>
    <row r="88" spans="2:7" ht="18" customHeight="1" thickTop="1">
      <c r="B88" s="8"/>
      <c r="C88" s="9"/>
      <c r="F88" s="8"/>
      <c r="G88" s="9"/>
    </row>
    <row r="89" spans="2:8" ht="18" customHeight="1">
      <c r="B89" s="10" t="s">
        <v>4</v>
      </c>
      <c r="C89" s="11">
        <f>+C34</f>
        <v>640</v>
      </c>
      <c r="D89" s="18"/>
      <c r="F89" s="10" t="s">
        <v>0</v>
      </c>
      <c r="G89" s="11">
        <f>+G34</f>
        <v>400</v>
      </c>
      <c r="H89" s="26"/>
    </row>
    <row r="90" spans="2:8" ht="18" customHeight="1">
      <c r="B90" s="10" t="s">
        <v>5</v>
      </c>
      <c r="C90" s="11">
        <f>+C35</f>
        <v>150</v>
      </c>
      <c r="D90" s="17"/>
      <c r="F90" s="10" t="s">
        <v>1</v>
      </c>
      <c r="G90" s="11">
        <f>+G35</f>
        <v>190</v>
      </c>
      <c r="H90" s="22"/>
    </row>
    <row r="91" spans="2:8" ht="18" customHeight="1">
      <c r="B91" s="10"/>
      <c r="C91" s="11"/>
      <c r="F91" s="10" t="s">
        <v>2</v>
      </c>
      <c r="G91" s="11">
        <f>+G36</f>
        <v>700</v>
      </c>
      <c r="H91" s="4"/>
    </row>
    <row r="92" spans="2:8" ht="18" customHeight="1">
      <c r="B92" s="10"/>
      <c r="C92" s="11"/>
      <c r="F92" s="10" t="s">
        <v>3</v>
      </c>
      <c r="G92" s="11">
        <f>+G37</f>
        <v>200</v>
      </c>
      <c r="H92" s="23"/>
    </row>
    <row r="93" spans="2:7" ht="18" customHeight="1">
      <c r="B93" s="10" t="s">
        <v>19</v>
      </c>
      <c r="C93" s="11" t="s">
        <v>19</v>
      </c>
      <c r="F93" s="10"/>
      <c r="G93" s="11"/>
    </row>
    <row r="94" spans="2:8" s="39" customFormat="1" ht="18" customHeight="1">
      <c r="B94" s="41" t="s">
        <v>20</v>
      </c>
      <c r="C94" s="42">
        <f>IF(C98&gt;0,C98,0)</f>
        <v>700</v>
      </c>
      <c r="D94" s="43"/>
      <c r="F94" s="41" t="s">
        <v>19</v>
      </c>
      <c r="G94" s="42" t="s">
        <v>19</v>
      </c>
      <c r="H94"/>
    </row>
    <row r="95" spans="2:7" ht="18" customHeight="1">
      <c r="B95" s="10"/>
      <c r="C95" s="11"/>
      <c r="F95" s="10"/>
      <c r="G95" s="11"/>
    </row>
    <row r="96" spans="2:7" ht="18" customHeight="1" thickBot="1">
      <c r="B96" s="12" t="s">
        <v>9</v>
      </c>
      <c r="C96" s="13">
        <f>SUM(C89:C94)</f>
        <v>1490</v>
      </c>
      <c r="F96" s="12" t="s">
        <v>8</v>
      </c>
      <c r="G96" s="13">
        <f>SUM(G89:G94)</f>
        <v>1490</v>
      </c>
    </row>
    <row r="97" ht="18" customHeight="1" thickTop="1"/>
    <row r="98" spans="2:3" s="33" customFormat="1" ht="18" customHeight="1">
      <c r="B98" s="45" t="s">
        <v>68</v>
      </c>
      <c r="C98" s="33">
        <f>+G89+G90+G91+G92-C89-C90</f>
        <v>700</v>
      </c>
    </row>
    <row r="99" s="33" customFormat="1" ht="18" customHeight="1">
      <c r="B99" s="45"/>
    </row>
    <row r="100" s="33" customFormat="1" ht="18" customHeight="1">
      <c r="B100" s="45"/>
    </row>
    <row r="101" spans="2:7" ht="18" customHeight="1">
      <c r="B101" s="102" t="s">
        <v>70</v>
      </c>
      <c r="C101" s="103"/>
      <c r="D101" s="103"/>
      <c r="E101" s="103"/>
      <c r="F101" s="102"/>
      <c r="G101" s="103"/>
    </row>
    <row r="102" ht="18" customHeight="1" thickBot="1"/>
    <row r="103" spans="2:7" ht="18" customHeight="1" thickBot="1" thickTop="1">
      <c r="B103" s="6" t="s">
        <v>31</v>
      </c>
      <c r="C103" s="7"/>
      <c r="F103" s="6" t="s">
        <v>32</v>
      </c>
      <c r="G103" s="7"/>
    </row>
    <row r="104" spans="2:7" ht="18" customHeight="1" thickTop="1">
      <c r="B104" s="8"/>
      <c r="C104" s="9"/>
      <c r="F104" s="8"/>
      <c r="G104" s="9"/>
    </row>
    <row r="105" spans="2:8" ht="18" customHeight="1">
      <c r="B105" s="10" t="s">
        <v>123</v>
      </c>
      <c r="C105" s="11">
        <f>+C36</f>
        <v>600</v>
      </c>
      <c r="D105" s="19"/>
      <c r="F105" s="10" t="s">
        <v>19</v>
      </c>
      <c r="G105" s="11" t="s">
        <v>19</v>
      </c>
      <c r="H105" s="16"/>
    </row>
    <row r="106" spans="2:8" ht="18" customHeight="1">
      <c r="B106" s="10" t="s">
        <v>124</v>
      </c>
      <c r="C106" s="11">
        <f>+C37</f>
        <v>100</v>
      </c>
      <c r="D106" s="21"/>
      <c r="F106" s="10" t="s">
        <v>19</v>
      </c>
      <c r="G106" s="11" t="s">
        <v>19</v>
      </c>
      <c r="H106" s="16"/>
    </row>
    <row r="107" spans="2:8" ht="18" customHeight="1">
      <c r="B107" s="10" t="s">
        <v>19</v>
      </c>
      <c r="C107" s="11" t="str">
        <f>+C38</f>
        <v> </v>
      </c>
      <c r="D107" s="16"/>
      <c r="F107" s="10" t="s">
        <v>125</v>
      </c>
      <c r="G107" s="11">
        <f>+G40</f>
        <v>400</v>
      </c>
      <c r="H107" s="20"/>
    </row>
    <row r="108" spans="2:8" ht="18" customHeight="1">
      <c r="B108" s="10"/>
      <c r="C108" s="11"/>
      <c r="F108" s="10" t="s">
        <v>19</v>
      </c>
      <c r="G108" s="11" t="s">
        <v>19</v>
      </c>
      <c r="H108" s="16" t="s">
        <v>19</v>
      </c>
    </row>
    <row r="109" spans="2:7" ht="18" customHeight="1">
      <c r="B109" s="10" t="s">
        <v>19</v>
      </c>
      <c r="C109" s="11" t="s">
        <v>19</v>
      </c>
      <c r="F109" s="10"/>
      <c r="G109" s="11"/>
    </row>
    <row r="110" spans="2:8" s="39" customFormat="1" ht="18" customHeight="1">
      <c r="B110" s="41" t="s">
        <v>19</v>
      </c>
      <c r="C110" s="42" t="s">
        <v>19</v>
      </c>
      <c r="D110"/>
      <c r="F110" s="41" t="s">
        <v>116</v>
      </c>
      <c r="G110" s="42">
        <f>IF(C114&gt;0,C114,0)</f>
        <v>300</v>
      </c>
      <c r="H110" s="44"/>
    </row>
    <row r="111" spans="2:7" ht="18" customHeight="1">
      <c r="B111" s="10"/>
      <c r="C111" s="11"/>
      <c r="F111" s="10"/>
      <c r="G111" s="11"/>
    </row>
    <row r="112" spans="2:7" ht="18" customHeight="1" thickBot="1">
      <c r="B112" s="12" t="s">
        <v>9</v>
      </c>
      <c r="C112" s="13">
        <f>SUM(C105:C110)</f>
        <v>700</v>
      </c>
      <c r="F112" s="12" t="s">
        <v>8</v>
      </c>
      <c r="G112" s="13">
        <f>SUM(G105:G110)</f>
        <v>700</v>
      </c>
    </row>
    <row r="113" ht="18" customHeight="1" thickTop="1"/>
    <row r="114" spans="2:3" s="33" customFormat="1" ht="18" customHeight="1">
      <c r="B114" s="40" t="s">
        <v>69</v>
      </c>
      <c r="C114" s="33">
        <f>+C105+C106-G107</f>
        <v>300</v>
      </c>
    </row>
    <row r="115" s="33" customFormat="1" ht="18" customHeight="1">
      <c r="B115" s="45"/>
    </row>
    <row r="116" s="33" customFormat="1" ht="18" customHeight="1">
      <c r="B116" s="45"/>
    </row>
    <row r="117" spans="2:7" ht="18" customHeight="1">
      <c r="B117" s="102" t="s">
        <v>148</v>
      </c>
      <c r="C117" s="103"/>
      <c r="D117" s="103"/>
      <c r="E117" s="103"/>
      <c r="F117" s="102"/>
      <c r="G117" s="103"/>
    </row>
    <row r="118" ht="18" customHeight="1" thickBot="1"/>
    <row r="119" spans="2:7" ht="18" customHeight="1" thickBot="1" thickTop="1">
      <c r="B119" s="6" t="s">
        <v>35</v>
      </c>
      <c r="C119" s="7"/>
      <c r="F119" s="6" t="s">
        <v>36</v>
      </c>
      <c r="G119" s="7"/>
    </row>
    <row r="120" spans="2:7" ht="18" customHeight="1" thickTop="1">
      <c r="B120" s="8"/>
      <c r="C120" s="9"/>
      <c r="F120" s="8"/>
      <c r="G120" s="9"/>
    </row>
    <row r="121" spans="2:8" ht="18" customHeight="1">
      <c r="B121" s="10" t="s">
        <v>19</v>
      </c>
      <c r="C121" s="11" t="str">
        <f>+G94</f>
        <v> </v>
      </c>
      <c r="D121"/>
      <c r="F121" s="10" t="s">
        <v>20</v>
      </c>
      <c r="G121" s="11">
        <f>+C94</f>
        <v>700</v>
      </c>
      <c r="H121" s="24"/>
    </row>
    <row r="122" spans="2:8" ht="18" customHeight="1">
      <c r="B122" s="10" t="s">
        <v>34</v>
      </c>
      <c r="C122" s="11">
        <f>+G110</f>
        <v>300</v>
      </c>
      <c r="D122" s="25"/>
      <c r="F122" s="10" t="s">
        <v>19</v>
      </c>
      <c r="G122" s="11" t="str">
        <f>+C110</f>
        <v> </v>
      </c>
      <c r="H122"/>
    </row>
    <row r="123" spans="2:8" s="39" customFormat="1" ht="18" customHeight="1">
      <c r="B123" s="37" t="s">
        <v>126</v>
      </c>
      <c r="C123" s="42">
        <f>+IF(C129&gt;0,C129,0)</f>
        <v>400</v>
      </c>
      <c r="D123" s="46"/>
      <c r="F123" s="37" t="s">
        <v>19</v>
      </c>
      <c r="G123" s="42" t="s">
        <v>19</v>
      </c>
      <c r="H123" s="61"/>
    </row>
    <row r="124" spans="2:7" s="16" customFormat="1" ht="18" customHeight="1" thickBot="1">
      <c r="B124" s="27"/>
      <c r="C124" s="28"/>
      <c r="F124" s="27"/>
      <c r="G124" s="28"/>
    </row>
    <row r="125" spans="2:8" ht="18" customHeight="1" thickTop="1">
      <c r="B125" s="8"/>
      <c r="C125" s="9"/>
      <c r="F125" s="8" t="s">
        <v>19</v>
      </c>
      <c r="G125" s="9" t="s">
        <v>19</v>
      </c>
      <c r="H125" s="16" t="s">
        <v>19</v>
      </c>
    </row>
    <row r="126" spans="2:8" s="39" customFormat="1" ht="18" customHeight="1">
      <c r="B126" s="37" t="s">
        <v>39</v>
      </c>
      <c r="C126" s="42">
        <f>+C42</f>
        <v>400</v>
      </c>
      <c r="D126" s="46"/>
      <c r="F126" s="37" t="s">
        <v>19</v>
      </c>
      <c r="G126" s="42" t="str">
        <f>+G42</f>
        <v> </v>
      </c>
      <c r="H126" s="61"/>
    </row>
    <row r="127" spans="2:7" ht="18" customHeight="1" thickBot="1">
      <c r="B127" s="12"/>
      <c r="C127" s="13"/>
      <c r="F127" s="12"/>
      <c r="G127" s="13"/>
    </row>
    <row r="128" ht="17.25" customHeight="1" thickTop="1"/>
    <row r="129" spans="2:7" s="33" customFormat="1" ht="0.75" customHeight="1">
      <c r="B129" s="105" t="s">
        <v>71</v>
      </c>
      <c r="C129" s="106">
        <f>+C98-C114</f>
        <v>400</v>
      </c>
      <c r="D129" s="106"/>
      <c r="E129" s="106"/>
      <c r="F129" s="106"/>
      <c r="G129" s="106"/>
    </row>
    <row r="130" spans="2:7" s="14" customFormat="1" ht="0.75" customHeight="1">
      <c r="B130" s="104" t="s">
        <v>17</v>
      </c>
      <c r="C130" s="104"/>
      <c r="D130" s="104"/>
      <c r="E130" s="104"/>
      <c r="F130" s="104" t="s">
        <v>19</v>
      </c>
      <c r="G130" s="104" t="s">
        <v>19</v>
      </c>
    </row>
    <row r="131" spans="2:7" s="14" customFormat="1" ht="0.75" customHeight="1">
      <c r="B131" s="104" t="s">
        <v>20</v>
      </c>
      <c r="C131" s="104">
        <f>+C94</f>
        <v>700</v>
      </c>
      <c r="D131" s="104"/>
      <c r="E131" s="104"/>
      <c r="F131" s="104" t="s">
        <v>21</v>
      </c>
      <c r="G131" s="104" t="str">
        <f>+G94</f>
        <v> </v>
      </c>
    </row>
    <row r="132" spans="2:7" s="14" customFormat="1" ht="0.75" customHeight="1">
      <c r="B132" s="104" t="s">
        <v>5</v>
      </c>
      <c r="C132" s="104">
        <f>+C90</f>
        <v>150</v>
      </c>
      <c r="D132" s="104"/>
      <c r="E132" s="104"/>
      <c r="F132" s="104" t="s">
        <v>3</v>
      </c>
      <c r="G132" s="104">
        <f>+G92</f>
        <v>200</v>
      </c>
    </row>
    <row r="133" spans="2:7" s="14" customFormat="1" ht="0.75" customHeight="1">
      <c r="B133" s="104" t="s">
        <v>4</v>
      </c>
      <c r="C133" s="104">
        <f>+C89</f>
        <v>640</v>
      </c>
      <c r="D133" s="104"/>
      <c r="E133" s="104"/>
      <c r="F133" s="104" t="s">
        <v>2</v>
      </c>
      <c r="G133" s="104">
        <f>+G91</f>
        <v>700</v>
      </c>
    </row>
    <row r="134" spans="2:7" s="14" customFormat="1" ht="0.75" customHeight="1">
      <c r="B134" s="104"/>
      <c r="C134" s="104"/>
      <c r="D134" s="104"/>
      <c r="E134" s="104"/>
      <c r="F134" s="104" t="s">
        <v>1</v>
      </c>
      <c r="G134" s="104">
        <f>+G90</f>
        <v>190</v>
      </c>
    </row>
    <row r="135" spans="2:7" s="14" customFormat="1" ht="0.75" customHeight="1">
      <c r="B135" s="104"/>
      <c r="C135" s="104"/>
      <c r="D135" s="104"/>
      <c r="E135" s="104"/>
      <c r="F135" s="104" t="s">
        <v>0</v>
      </c>
      <c r="G135" s="104">
        <f>+G89</f>
        <v>400</v>
      </c>
    </row>
    <row r="136" spans="2:7" s="14" customFormat="1" ht="0.75" customHeight="1">
      <c r="B136" s="104"/>
      <c r="C136" s="104"/>
      <c r="D136" s="104"/>
      <c r="E136" s="104"/>
      <c r="F136" s="104"/>
      <c r="G136" s="104"/>
    </row>
    <row r="137" spans="2:7" s="14" customFormat="1" ht="0.75" customHeight="1">
      <c r="B137" s="104"/>
      <c r="C137" s="104">
        <f>SUM(C131:C133)</f>
        <v>1490</v>
      </c>
      <c r="D137" s="104"/>
      <c r="E137" s="104"/>
      <c r="F137" s="104"/>
      <c r="G137" s="104">
        <f>SUM(G131:G135)</f>
        <v>1490</v>
      </c>
    </row>
    <row r="138" spans="2:7" s="14" customFormat="1" ht="0.75" customHeight="1">
      <c r="B138" s="104"/>
      <c r="C138" s="104"/>
      <c r="D138" s="104"/>
      <c r="E138" s="104"/>
      <c r="F138" s="104"/>
      <c r="G138" s="104"/>
    </row>
    <row r="139" spans="2:7" s="14" customFormat="1" ht="0.75" customHeight="1">
      <c r="B139" s="104" t="s">
        <v>33</v>
      </c>
      <c r="C139" s="104" t="str">
        <f>+C110</f>
        <v> </v>
      </c>
      <c r="D139" s="104"/>
      <c r="E139" s="104"/>
      <c r="F139" s="104" t="s">
        <v>34</v>
      </c>
      <c r="G139" s="104">
        <f>+G110</f>
        <v>300</v>
      </c>
    </row>
    <row r="140" spans="2:7" s="14" customFormat="1" ht="0.75" customHeight="1">
      <c r="B140" s="104" t="s">
        <v>26</v>
      </c>
      <c r="C140" s="104" t="str">
        <f>+C107</f>
        <v> </v>
      </c>
      <c r="D140" s="104"/>
      <c r="E140" s="104"/>
      <c r="F140" s="104" t="s">
        <v>25</v>
      </c>
      <c r="G140" s="104">
        <f>+G107</f>
        <v>400</v>
      </c>
    </row>
    <row r="141" spans="2:7" s="14" customFormat="1" ht="0.75" customHeight="1">
      <c r="B141" s="104" t="s">
        <v>23</v>
      </c>
      <c r="C141" s="104">
        <f>+C106</f>
        <v>100</v>
      </c>
      <c r="D141" s="104"/>
      <c r="E141" s="104"/>
      <c r="F141" s="104" t="s">
        <v>28</v>
      </c>
      <c r="G141" s="104" t="str">
        <f>+G106</f>
        <v> </v>
      </c>
    </row>
    <row r="142" spans="2:7" s="14" customFormat="1" ht="0.75" customHeight="1">
      <c r="B142" s="104" t="s">
        <v>22</v>
      </c>
      <c r="C142" s="104">
        <f>+C105</f>
        <v>600</v>
      </c>
      <c r="D142" s="104"/>
      <c r="E142" s="104"/>
      <c r="F142" s="104" t="s">
        <v>27</v>
      </c>
      <c r="G142" s="104" t="str">
        <f>+G105</f>
        <v> </v>
      </c>
    </row>
    <row r="143" spans="2:7" s="14" customFormat="1" ht="0.75" customHeight="1">
      <c r="B143" s="104"/>
      <c r="C143" s="104"/>
      <c r="D143" s="104"/>
      <c r="E143" s="104"/>
      <c r="F143" s="104"/>
      <c r="G143" s="104"/>
    </row>
    <row r="144" spans="2:7" s="14" customFormat="1" ht="0.75" customHeight="1">
      <c r="B144" s="104"/>
      <c r="C144" s="104">
        <f>SUM(C139:C142)</f>
        <v>700</v>
      </c>
      <c r="D144" s="104"/>
      <c r="E144" s="104"/>
      <c r="F144" s="104"/>
      <c r="G144" s="104">
        <f>SUM(G139:G142)</f>
        <v>700</v>
      </c>
    </row>
    <row r="145" spans="2:7" s="14" customFormat="1" ht="0.75" customHeight="1">
      <c r="B145" s="104"/>
      <c r="C145" s="104"/>
      <c r="D145" s="104"/>
      <c r="E145" s="104"/>
      <c r="F145" s="104"/>
      <c r="G145" s="104"/>
    </row>
    <row r="146" spans="2:7" s="14" customFormat="1" ht="0.75" customHeight="1">
      <c r="B146" s="104" t="s">
        <v>37</v>
      </c>
      <c r="C146" s="104">
        <f>+C123</f>
        <v>400</v>
      </c>
      <c r="D146" s="104"/>
      <c r="E146" s="104"/>
      <c r="F146" s="104" t="s">
        <v>38</v>
      </c>
      <c r="G146" s="104" t="str">
        <f>+G123</f>
        <v> </v>
      </c>
    </row>
    <row r="147" spans="2:7" s="14" customFormat="1" ht="0.75" customHeight="1">
      <c r="B147" s="104" t="s">
        <v>34</v>
      </c>
      <c r="C147" s="104">
        <f>+C122</f>
        <v>300</v>
      </c>
      <c r="D147" s="104"/>
      <c r="E147" s="104"/>
      <c r="F147" s="104" t="s">
        <v>33</v>
      </c>
      <c r="G147" s="104" t="str">
        <f>+G122</f>
        <v> </v>
      </c>
    </row>
    <row r="148" spans="2:7" s="14" customFormat="1" ht="0.75" customHeight="1">
      <c r="B148" s="104" t="s">
        <v>21</v>
      </c>
      <c r="C148" s="104" t="str">
        <f>+C121</f>
        <v> </v>
      </c>
      <c r="D148" s="104"/>
      <c r="E148" s="104"/>
      <c r="F148" s="104" t="s">
        <v>20</v>
      </c>
      <c r="G148" s="104">
        <f>+G121</f>
        <v>700</v>
      </c>
    </row>
    <row r="149" s="14" customFormat="1" ht="0.75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spans="2:7" ht="18" customHeight="1">
      <c r="B227" s="102" t="s">
        <v>42</v>
      </c>
      <c r="C227" s="103"/>
      <c r="D227" s="103"/>
      <c r="E227" s="103"/>
      <c r="F227" s="102"/>
      <c r="G227" s="103"/>
    </row>
    <row r="228" spans="2:7" ht="18" customHeight="1">
      <c r="B228" s="102" t="s">
        <v>149</v>
      </c>
      <c r="C228" s="103"/>
      <c r="D228" s="103"/>
      <c r="E228" s="103"/>
      <c r="F228" s="102"/>
      <c r="G228" s="103"/>
    </row>
    <row r="229" spans="2:6" ht="18" customHeight="1">
      <c r="B229" s="2"/>
      <c r="F229" s="2"/>
    </row>
    <row r="230" spans="2:7" ht="18" customHeight="1">
      <c r="B230" s="102" t="s">
        <v>72</v>
      </c>
      <c r="C230" s="103"/>
      <c r="D230" s="103"/>
      <c r="E230" s="103"/>
      <c r="F230" s="102"/>
      <c r="G230" s="103"/>
    </row>
    <row r="231" spans="2:7" ht="18" customHeight="1">
      <c r="B231" s="102" t="s">
        <v>73</v>
      </c>
      <c r="C231" s="103"/>
      <c r="D231" s="103"/>
      <c r="E231" s="103"/>
      <c r="F231" s="102"/>
      <c r="G231" s="103"/>
    </row>
    <row r="232" spans="2:7" ht="18" customHeight="1">
      <c r="B232" s="102" t="s">
        <v>150</v>
      </c>
      <c r="C232" s="103"/>
      <c r="D232" s="103"/>
      <c r="E232" s="103"/>
      <c r="F232" s="102"/>
      <c r="G232" s="103"/>
    </row>
    <row r="233" spans="2:7" ht="18" customHeight="1">
      <c r="B233" s="102" t="s">
        <v>151</v>
      </c>
      <c r="C233" s="103"/>
      <c r="D233" s="103"/>
      <c r="E233" s="103"/>
      <c r="F233" s="102"/>
      <c r="G233" s="103"/>
    </row>
    <row r="234" spans="2:7" ht="18" customHeight="1">
      <c r="B234" s="107" t="s">
        <v>152</v>
      </c>
      <c r="C234" s="103"/>
      <c r="D234" s="103"/>
      <c r="E234" s="103"/>
      <c r="F234" s="102"/>
      <c r="G234" s="103"/>
    </row>
    <row r="235" ht="18" customHeight="1"/>
    <row r="236" spans="2:7" ht="18" customHeight="1">
      <c r="B236" s="108" t="s">
        <v>117</v>
      </c>
      <c r="C236" s="109"/>
      <c r="D236" s="109"/>
      <c r="E236" s="109"/>
      <c r="F236" s="108"/>
      <c r="G236" s="109"/>
    </row>
    <row r="237" ht="18" customHeight="1" thickBot="1"/>
    <row r="238" spans="2:7" ht="24" customHeight="1" thickBot="1" thickTop="1">
      <c r="B238" s="6" t="s">
        <v>74</v>
      </c>
      <c r="C238" s="7"/>
      <c r="F238" s="6" t="s">
        <v>75</v>
      </c>
      <c r="G238" s="7"/>
    </row>
    <row r="239" spans="2:8" ht="18" customHeight="1" thickTop="1">
      <c r="B239" s="8"/>
      <c r="C239" s="9"/>
      <c r="F239" s="8"/>
      <c r="G239" s="9"/>
      <c r="H239"/>
    </row>
    <row r="240" spans="2:8" ht="18" customHeight="1">
      <c r="B240" s="10" t="s">
        <v>19</v>
      </c>
      <c r="C240" s="11" t="s">
        <v>19</v>
      </c>
      <c r="D240" s="16"/>
      <c r="F240" s="10" t="s">
        <v>13</v>
      </c>
      <c r="G240" s="11">
        <f>+E12</f>
        <v>500</v>
      </c>
      <c r="H240" s="31"/>
    </row>
    <row r="241" spans="2:8" ht="18" customHeight="1">
      <c r="B241" s="10"/>
      <c r="C241" s="11"/>
      <c r="D241" s="16"/>
      <c r="F241" s="10"/>
      <c r="G241" s="11"/>
      <c r="H241"/>
    </row>
    <row r="242" spans="2:8" ht="18" customHeight="1">
      <c r="B242" s="10" t="s">
        <v>127</v>
      </c>
      <c r="C242" s="11">
        <f>+G110</f>
        <v>300</v>
      </c>
      <c r="D242" s="25"/>
      <c r="F242" s="10" t="s">
        <v>19</v>
      </c>
      <c r="G242" s="11" t="str">
        <f>+C110</f>
        <v> </v>
      </c>
      <c r="H242"/>
    </row>
    <row r="243" spans="2:8" ht="18" customHeight="1">
      <c r="B243" s="10"/>
      <c r="C243" s="11"/>
      <c r="D243" s="16"/>
      <c r="F243" s="10" t="s">
        <v>19</v>
      </c>
      <c r="G243" s="11" t="s">
        <v>19</v>
      </c>
      <c r="H243"/>
    </row>
    <row r="244" spans="2:8" s="39" customFormat="1" ht="18" customHeight="1">
      <c r="B244" s="41" t="s">
        <v>44</v>
      </c>
      <c r="C244" s="42">
        <f>IF(C261&gt;0,C261,0)</f>
        <v>200</v>
      </c>
      <c r="D244" s="47"/>
      <c r="F244" s="41" t="s">
        <v>19</v>
      </c>
      <c r="G244" s="42" t="s">
        <v>19</v>
      </c>
      <c r="H244"/>
    </row>
    <row r="245" spans="2:8" s="39" customFormat="1" ht="18" customHeight="1" thickBot="1">
      <c r="B245" s="48"/>
      <c r="C245" s="50"/>
      <c r="D245"/>
      <c r="F245" s="48"/>
      <c r="G245" s="50"/>
      <c r="H245"/>
    </row>
    <row r="246" spans="2:8" s="39" customFormat="1" ht="18" customHeight="1" thickTop="1">
      <c r="B246" s="41"/>
      <c r="C246" s="59"/>
      <c r="D246" s="67"/>
      <c r="F246" s="41"/>
      <c r="G246" s="59"/>
      <c r="H246" s="67"/>
    </row>
    <row r="247" spans="2:8" s="39" customFormat="1" ht="18" customHeight="1">
      <c r="B247" s="59"/>
      <c r="C247" s="59"/>
      <c r="D247" s="67"/>
      <c r="F247" s="59"/>
      <c r="G247" s="59"/>
      <c r="H247" s="67"/>
    </row>
    <row r="248" spans="2:7" ht="18" customHeight="1">
      <c r="B248" s="108" t="s">
        <v>118</v>
      </c>
      <c r="C248" s="109"/>
      <c r="D248" s="109"/>
      <c r="E248" s="109"/>
      <c r="F248" s="108"/>
      <c r="G248" s="109"/>
    </row>
    <row r="249" spans="2:6" ht="18" customHeight="1" thickBot="1">
      <c r="B249" s="2"/>
      <c r="F249" s="2"/>
    </row>
    <row r="250" spans="2:8" s="39" customFormat="1" ht="18" customHeight="1" thickTop="1">
      <c r="B250" s="68"/>
      <c r="C250" s="69"/>
      <c r="D250"/>
      <c r="F250" s="68"/>
      <c r="G250" s="69"/>
      <c r="H250"/>
    </row>
    <row r="251" spans="2:8" s="39" customFormat="1" ht="18" customHeight="1">
      <c r="B251" s="41" t="s">
        <v>19</v>
      </c>
      <c r="C251" s="42" t="str">
        <f>+G244</f>
        <v> </v>
      </c>
      <c r="D251"/>
      <c r="F251" s="41" t="s">
        <v>44</v>
      </c>
      <c r="G251" s="42">
        <f>+C244</f>
        <v>200</v>
      </c>
      <c r="H251" s="47"/>
    </row>
    <row r="252" spans="2:8" ht="18" customHeight="1">
      <c r="B252" s="10" t="s">
        <v>19</v>
      </c>
      <c r="C252" s="11" t="s">
        <v>19</v>
      </c>
      <c r="D252" s="16"/>
      <c r="F252" s="10"/>
      <c r="G252" s="11"/>
      <c r="H252"/>
    </row>
    <row r="253" spans="2:8" ht="18" customHeight="1">
      <c r="B253" s="10" t="s">
        <v>4</v>
      </c>
      <c r="C253" s="11">
        <f>+C14</f>
        <v>640</v>
      </c>
      <c r="D253" s="18"/>
      <c r="F253" s="10" t="s">
        <v>19</v>
      </c>
      <c r="G253" s="11" t="s">
        <v>19</v>
      </c>
      <c r="H253"/>
    </row>
    <row r="254" spans="2:7" ht="18" customHeight="1">
      <c r="B254" s="10"/>
      <c r="C254" s="11"/>
      <c r="F254" s="10"/>
      <c r="G254" s="11"/>
    </row>
    <row r="255" spans="2:8" s="39" customFormat="1" ht="18" customHeight="1" thickBot="1">
      <c r="B255" s="48" t="s">
        <v>45</v>
      </c>
      <c r="C255" s="50" t="s">
        <v>19</v>
      </c>
      <c r="D255"/>
      <c r="F255" s="48" t="s">
        <v>46</v>
      </c>
      <c r="G255" s="50">
        <f>IF(C262&gt;0,0,-C262)</f>
        <v>440</v>
      </c>
      <c r="H255" s="49"/>
    </row>
    <row r="256" ht="18" customHeight="1" thickTop="1"/>
    <row r="257" ht="18" customHeight="1">
      <c r="B257" s="29" t="s">
        <v>47</v>
      </c>
    </row>
    <row r="258" s="29" customFormat="1" ht="18" customHeight="1">
      <c r="B258" s="29" t="s">
        <v>48</v>
      </c>
    </row>
    <row r="259" s="29" customFormat="1" ht="18" customHeight="1">
      <c r="B259" s="29" t="s">
        <v>49</v>
      </c>
    </row>
    <row r="260" ht="18" customHeight="1" thickBot="1"/>
    <row r="261" spans="2:3" s="33" customFormat="1" ht="18" customHeight="1" thickTop="1">
      <c r="B261" s="51" t="s">
        <v>77</v>
      </c>
      <c r="C261" s="52">
        <f>+G240-C114</f>
        <v>200</v>
      </c>
    </row>
    <row r="262" spans="2:3" s="33" customFormat="1" ht="18" customHeight="1" thickBot="1">
      <c r="B262" s="53" t="s">
        <v>78</v>
      </c>
      <c r="C262" s="54">
        <f>+C261-C253</f>
        <v>-440</v>
      </c>
    </row>
    <row r="263" ht="18" customHeight="1" thickTop="1"/>
    <row r="264" ht="18" customHeight="1"/>
    <row r="265" spans="2:7" ht="18" customHeight="1">
      <c r="B265" s="102" t="s">
        <v>80</v>
      </c>
      <c r="C265" s="103"/>
      <c r="D265" s="103"/>
      <c r="E265" s="103"/>
      <c r="F265" s="102"/>
      <c r="G265" s="103"/>
    </row>
    <row r="266" spans="2:7" ht="18" customHeight="1">
      <c r="B266" s="102" t="s">
        <v>79</v>
      </c>
      <c r="C266" s="103"/>
      <c r="D266" s="103"/>
      <c r="E266" s="103"/>
      <c r="F266" s="102"/>
      <c r="G266" s="103"/>
    </row>
    <row r="267" ht="18" customHeight="1" thickBot="1"/>
    <row r="268" spans="2:7" ht="23.25" customHeight="1" thickBot="1" thickTop="1">
      <c r="B268" s="6" t="s">
        <v>51</v>
      </c>
      <c r="C268" s="7"/>
      <c r="F268" s="6" t="s">
        <v>50</v>
      </c>
      <c r="G268" s="7"/>
    </row>
    <row r="269" spans="2:7" ht="18" customHeight="1" thickTop="1">
      <c r="B269" s="8"/>
      <c r="C269" s="9"/>
      <c r="F269" s="8"/>
      <c r="G269" s="9"/>
    </row>
    <row r="270" spans="2:8" ht="18" customHeight="1">
      <c r="B270" s="10" t="s">
        <v>14</v>
      </c>
      <c r="C270" s="11">
        <f>+G12</f>
        <v>100</v>
      </c>
      <c r="D270" s="32"/>
      <c r="F270" s="10" t="s">
        <v>19</v>
      </c>
      <c r="G270" s="11" t="s">
        <v>19</v>
      </c>
      <c r="H270"/>
    </row>
    <row r="271" spans="2:8" ht="18" customHeight="1">
      <c r="B271" s="10" t="s">
        <v>5</v>
      </c>
      <c r="C271" s="11">
        <f>+C16</f>
        <v>150</v>
      </c>
      <c r="D271" s="17"/>
      <c r="F271" s="10" t="s">
        <v>3</v>
      </c>
      <c r="G271" s="11">
        <f>+C15</f>
        <v>200</v>
      </c>
      <c r="H271" s="23"/>
    </row>
    <row r="272" spans="2:8" ht="18" customHeight="1">
      <c r="B272" s="10"/>
      <c r="C272" s="11"/>
      <c r="F272" s="10" t="s">
        <v>19</v>
      </c>
      <c r="G272" s="11" t="s">
        <v>19</v>
      </c>
      <c r="H272" s="16" t="s">
        <v>19</v>
      </c>
    </row>
    <row r="273" spans="2:7" ht="18" customHeight="1">
      <c r="B273" s="10" t="s">
        <v>19</v>
      </c>
      <c r="C273" s="11" t="s">
        <v>19</v>
      </c>
      <c r="F273" s="10"/>
      <c r="G273" s="11"/>
    </row>
    <row r="274" spans="2:8" s="39" customFormat="1" ht="18" customHeight="1">
      <c r="B274" s="41" t="s">
        <v>52</v>
      </c>
      <c r="C274" s="42" t="s">
        <v>19</v>
      </c>
      <c r="D274"/>
      <c r="F274" s="41" t="s">
        <v>53</v>
      </c>
      <c r="G274" s="42">
        <f>IF(C277&gt;0,0,-C277)</f>
        <v>50</v>
      </c>
      <c r="H274" s="55"/>
    </row>
    <row r="275" spans="2:7" ht="18" customHeight="1" thickBot="1">
      <c r="B275" s="12"/>
      <c r="C275" s="13"/>
      <c r="F275" s="12"/>
      <c r="G275" s="13"/>
    </row>
    <row r="276" ht="18" customHeight="1" thickTop="1"/>
    <row r="277" spans="2:3" s="33" customFormat="1" ht="18" customHeight="1">
      <c r="B277" s="40" t="s">
        <v>81</v>
      </c>
      <c r="C277" s="33">
        <f>+G271-C270-C271</f>
        <v>-50</v>
      </c>
    </row>
    <row r="278" ht="18" customHeight="1"/>
    <row r="279" spans="2:7" ht="18" customHeight="1">
      <c r="B279" s="102" t="s">
        <v>153</v>
      </c>
      <c r="C279" s="103"/>
      <c r="D279" s="103"/>
      <c r="E279" s="103"/>
      <c r="F279" s="102"/>
      <c r="G279" s="103"/>
    </row>
    <row r="280" ht="18" customHeight="1" thickBot="1"/>
    <row r="281" spans="2:7" ht="24" customHeight="1" thickBot="1" thickTop="1">
      <c r="B281" s="6" t="s">
        <v>55</v>
      </c>
      <c r="C281" s="7"/>
      <c r="F281" s="6" t="s">
        <v>54</v>
      </c>
      <c r="G281" s="7"/>
    </row>
    <row r="282" spans="2:8" ht="18" customHeight="1" thickTop="1">
      <c r="B282" s="8"/>
      <c r="C282" s="9"/>
      <c r="D282"/>
      <c r="F282" s="8"/>
      <c r="G282" s="9"/>
      <c r="H282"/>
    </row>
    <row r="283" spans="2:8" s="39" customFormat="1" ht="18" customHeight="1">
      <c r="B283" s="41" t="s">
        <v>56</v>
      </c>
      <c r="C283" s="42">
        <f>+IF(C291&lt;0,-C291,0)</f>
        <v>490</v>
      </c>
      <c r="D283" s="56"/>
      <c r="F283" s="41" t="s">
        <v>57</v>
      </c>
      <c r="G283" s="42" t="s">
        <v>19</v>
      </c>
      <c r="H283"/>
    </row>
    <row r="284" spans="2:8" ht="18" customHeight="1">
      <c r="B284" s="10"/>
      <c r="C284" s="11"/>
      <c r="D284"/>
      <c r="F284" s="10"/>
      <c r="G284" s="11"/>
      <c r="H284"/>
    </row>
    <row r="285" spans="2:8" ht="18" customHeight="1">
      <c r="B285" s="10"/>
      <c r="C285" s="11"/>
      <c r="D285"/>
      <c r="F285" s="10" t="s">
        <v>2</v>
      </c>
      <c r="G285" s="11">
        <f>+C11</f>
        <v>700</v>
      </c>
      <c r="H285" s="4"/>
    </row>
    <row r="286" spans="2:8" ht="18" customHeight="1">
      <c r="B286" s="10"/>
      <c r="C286" s="11"/>
      <c r="D286"/>
      <c r="F286" s="10" t="s">
        <v>1</v>
      </c>
      <c r="G286" s="11">
        <f>+C13</f>
        <v>190</v>
      </c>
      <c r="H286" s="22"/>
    </row>
    <row r="287" spans="2:8" ht="18" customHeight="1">
      <c r="B287" s="10"/>
      <c r="C287" s="11"/>
      <c r="F287" s="10"/>
      <c r="G287" s="11"/>
      <c r="H287" s="16"/>
    </row>
    <row r="288" spans="2:8" s="39" customFormat="1" ht="18" customHeight="1">
      <c r="B288" s="37" t="s">
        <v>39</v>
      </c>
      <c r="C288" s="42">
        <f>+IF(C292&gt;0,C292:C292,0)</f>
        <v>400</v>
      </c>
      <c r="D288" s="46"/>
      <c r="F288" s="37" t="s">
        <v>40</v>
      </c>
      <c r="G288" s="42" t="s">
        <v>19</v>
      </c>
      <c r="H288"/>
    </row>
    <row r="289" spans="2:7" ht="18" customHeight="1" thickBot="1">
      <c r="B289" s="12"/>
      <c r="C289" s="13"/>
      <c r="F289" s="12"/>
      <c r="G289" s="13"/>
    </row>
    <row r="290" ht="18" customHeight="1" thickTop="1"/>
    <row r="291" spans="2:3" s="106" customFormat="1" ht="0.75" customHeight="1">
      <c r="B291" s="110" t="s">
        <v>82</v>
      </c>
      <c r="C291" s="106">
        <f>+C262+C277</f>
        <v>-490</v>
      </c>
    </row>
    <row r="292" spans="2:3" s="106" customFormat="1" ht="0.75" customHeight="1">
      <c r="B292" s="111" t="s">
        <v>83</v>
      </c>
      <c r="C292" s="106">
        <f>+C291+G285+G286</f>
        <v>400</v>
      </c>
    </row>
    <row r="293" s="5" customFormat="1" ht="0.75" customHeight="1">
      <c r="B293" s="112"/>
    </row>
    <row r="294" spans="2:7" s="104" customFormat="1" ht="0.75" customHeight="1">
      <c r="B294" s="104" t="s">
        <v>17</v>
      </c>
      <c r="F294" s="104" t="s">
        <v>19</v>
      </c>
      <c r="G294" s="104" t="s">
        <v>19</v>
      </c>
    </row>
    <row r="295" spans="2:7" s="113" customFormat="1" ht="0.75" customHeight="1">
      <c r="B295" s="113" t="s">
        <v>58</v>
      </c>
      <c r="C295" s="113">
        <f>+C244</f>
        <v>200</v>
      </c>
      <c r="F295" s="113" t="s">
        <v>60</v>
      </c>
      <c r="G295" s="113" t="str">
        <f>+G244</f>
        <v> </v>
      </c>
    </row>
    <row r="296" spans="2:7" s="113" customFormat="1" ht="0.75" customHeight="1">
      <c r="B296" s="113" t="s">
        <v>59</v>
      </c>
      <c r="C296" s="113">
        <f>+C242</f>
        <v>300</v>
      </c>
      <c r="F296" s="113" t="s">
        <v>61</v>
      </c>
      <c r="G296" s="113" t="str">
        <f>+G242</f>
        <v> </v>
      </c>
    </row>
    <row r="297" spans="2:7" s="113" customFormat="1" ht="0.75" customHeight="1">
      <c r="B297" s="113" t="s">
        <v>19</v>
      </c>
      <c r="C297" s="113" t="str">
        <f>+C240</f>
        <v> </v>
      </c>
      <c r="F297" s="113" t="s">
        <v>13</v>
      </c>
      <c r="G297" s="113">
        <f>+G240</f>
        <v>500</v>
      </c>
    </row>
    <row r="298" s="113" customFormat="1" ht="0.75" customHeight="1"/>
    <row r="299" spans="3:7" s="113" customFormat="1" ht="0.75" customHeight="1">
      <c r="C299" s="113">
        <f>SUM(C295:C297)</f>
        <v>500</v>
      </c>
      <c r="G299" s="113">
        <f>SUM(G295:G297)</f>
        <v>500</v>
      </c>
    </row>
    <row r="300" s="113" customFormat="1" ht="0.75" customHeight="1"/>
    <row r="301" spans="2:7" s="113" customFormat="1" ht="0.75" customHeight="1">
      <c r="B301" s="113" t="s">
        <v>62</v>
      </c>
      <c r="C301" s="113" t="str">
        <f>+C255</f>
        <v> </v>
      </c>
      <c r="F301" s="113" t="s">
        <v>63</v>
      </c>
      <c r="G301" s="113">
        <f>+G255</f>
        <v>440</v>
      </c>
    </row>
    <row r="302" spans="2:7" s="113" customFormat="1" ht="0.75" customHeight="1">
      <c r="B302" s="113" t="s">
        <v>4</v>
      </c>
      <c r="C302" s="113">
        <f>+C253</f>
        <v>640</v>
      </c>
      <c r="F302" s="113" t="s">
        <v>58</v>
      </c>
      <c r="G302" s="113">
        <f>+G251</f>
        <v>200</v>
      </c>
    </row>
    <row r="303" spans="2:7" s="113" customFormat="1" ht="0.75" customHeight="1">
      <c r="B303" s="113" t="s">
        <v>119</v>
      </c>
      <c r="C303" s="113" t="str">
        <f>+C251</f>
        <v> </v>
      </c>
      <c r="F303" s="114"/>
      <c r="G303" s="114"/>
    </row>
    <row r="304" s="114" customFormat="1" ht="0.75" customHeight="1"/>
    <row r="305" s="114" customFormat="1" ht="0.75" customHeight="1"/>
    <row r="306" spans="2:7" s="114" customFormat="1" ht="0.75" customHeight="1">
      <c r="B306" s="113" t="s">
        <v>52</v>
      </c>
      <c r="C306" s="114" t="str">
        <f>+C274</f>
        <v> </v>
      </c>
      <c r="F306" s="113" t="s">
        <v>53</v>
      </c>
      <c r="G306" s="114">
        <f>+G274</f>
        <v>50</v>
      </c>
    </row>
    <row r="307" spans="2:7" s="114" customFormat="1" ht="0.75" customHeight="1">
      <c r="B307" s="113" t="s">
        <v>5</v>
      </c>
      <c r="C307" s="114">
        <f>+C271</f>
        <v>150</v>
      </c>
      <c r="F307" s="113" t="s">
        <v>3</v>
      </c>
      <c r="G307" s="114">
        <f>+G271</f>
        <v>200</v>
      </c>
    </row>
    <row r="308" spans="2:3" s="114" customFormat="1" ht="0.75" customHeight="1">
      <c r="B308" s="113" t="s">
        <v>14</v>
      </c>
      <c r="C308" s="114">
        <f>+C270</f>
        <v>100</v>
      </c>
    </row>
    <row r="309" s="113" customFormat="1" ht="0.75" customHeight="1"/>
    <row r="310" spans="2:7" s="113" customFormat="1" ht="0.75" customHeight="1">
      <c r="B310" s="113" t="s">
        <v>39</v>
      </c>
      <c r="C310" s="113">
        <f>+C288</f>
        <v>400</v>
      </c>
      <c r="F310" s="113" t="s">
        <v>40</v>
      </c>
      <c r="G310" s="113" t="str">
        <f>+G288</f>
        <v> </v>
      </c>
    </row>
    <row r="311" spans="2:7" s="113" customFormat="1" ht="0.75" customHeight="1">
      <c r="B311" s="113" t="s">
        <v>56</v>
      </c>
      <c r="C311" s="113">
        <f>+C283</f>
        <v>490</v>
      </c>
      <c r="F311" s="113" t="s">
        <v>1</v>
      </c>
      <c r="G311" s="113">
        <f>+G286</f>
        <v>190</v>
      </c>
    </row>
    <row r="312" spans="2:7" s="113" customFormat="1" ht="0.75" customHeight="1">
      <c r="B312" s="113" t="s">
        <v>19</v>
      </c>
      <c r="C312" s="113" t="s">
        <v>19</v>
      </c>
      <c r="F312" s="113" t="s">
        <v>2</v>
      </c>
      <c r="G312" s="113">
        <f>+G285</f>
        <v>700</v>
      </c>
    </row>
    <row r="313" spans="6:7" s="113" customFormat="1" ht="0.75" customHeight="1">
      <c r="F313" s="113" t="s">
        <v>57</v>
      </c>
      <c r="G313" s="113" t="str">
        <f>+G283</f>
        <v> </v>
      </c>
    </row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spans="2:7" ht="18" customHeight="1">
      <c r="B415" s="102" t="s">
        <v>42</v>
      </c>
      <c r="C415" s="103"/>
      <c r="D415" s="103"/>
      <c r="E415" s="103"/>
      <c r="F415" s="102"/>
      <c r="G415" s="103"/>
    </row>
    <row r="416" spans="2:7" ht="18" customHeight="1">
      <c r="B416" s="102" t="s">
        <v>154</v>
      </c>
      <c r="C416" s="103"/>
      <c r="D416" s="103"/>
      <c r="E416" s="103"/>
      <c r="F416" s="102"/>
      <c r="G416" s="103"/>
    </row>
    <row r="417" spans="2:6" ht="18" customHeight="1">
      <c r="B417" s="2"/>
      <c r="F417" s="2"/>
    </row>
    <row r="418" spans="2:7" ht="18" customHeight="1">
      <c r="B418" s="102" t="s">
        <v>84</v>
      </c>
      <c r="C418" s="103"/>
      <c r="D418" s="103"/>
      <c r="E418" s="103"/>
      <c r="F418" s="102"/>
      <c r="G418" s="103"/>
    </row>
    <row r="419" spans="2:7" ht="18" customHeight="1">
      <c r="B419" s="102" t="s">
        <v>85</v>
      </c>
      <c r="C419" s="103"/>
      <c r="D419" s="103"/>
      <c r="E419" s="103"/>
      <c r="F419" s="102"/>
      <c r="G419" s="103"/>
    </row>
    <row r="420" spans="2:7" ht="18" customHeight="1">
      <c r="B420" s="102" t="s">
        <v>155</v>
      </c>
      <c r="C420" s="103"/>
      <c r="D420" s="103"/>
      <c r="E420" s="103"/>
      <c r="F420" s="102"/>
      <c r="G420" s="103"/>
    </row>
    <row r="421" spans="2:7" ht="18" customHeight="1">
      <c r="B421" s="102" t="s">
        <v>156</v>
      </c>
      <c r="C421" s="103"/>
      <c r="D421" s="103"/>
      <c r="E421" s="103"/>
      <c r="F421" s="102"/>
      <c r="G421" s="103"/>
    </row>
    <row r="422" ht="18" customHeight="1"/>
    <row r="423" ht="18" customHeight="1" thickBot="1"/>
    <row r="424" spans="2:7" ht="24" customHeight="1" thickBot="1" thickTop="1">
      <c r="B424" s="6" t="s">
        <v>86</v>
      </c>
      <c r="C424" s="7"/>
      <c r="F424" s="6" t="s">
        <v>87</v>
      </c>
      <c r="G424" s="7"/>
    </row>
    <row r="425" spans="2:8" ht="18" customHeight="1" thickTop="1">
      <c r="B425" s="8"/>
      <c r="C425" s="9"/>
      <c r="F425" s="8"/>
      <c r="G425" s="9"/>
      <c r="H425"/>
    </row>
    <row r="426" spans="2:8" ht="18" customHeight="1">
      <c r="B426" s="10" t="s">
        <v>19</v>
      </c>
      <c r="C426" s="11" t="s">
        <v>19</v>
      </c>
      <c r="D426" s="16"/>
      <c r="F426" s="10" t="s">
        <v>88</v>
      </c>
      <c r="G426" s="11">
        <f>+C12</f>
        <v>400</v>
      </c>
      <c r="H426" s="26"/>
    </row>
    <row r="427" spans="2:8" ht="18" customHeight="1">
      <c r="B427" s="10"/>
      <c r="C427" s="11"/>
      <c r="D427" s="16"/>
      <c r="F427" s="10"/>
      <c r="G427" s="11"/>
      <c r="H427"/>
    </row>
    <row r="428" spans="2:8" ht="18" customHeight="1">
      <c r="B428" s="10" t="s">
        <v>43</v>
      </c>
      <c r="C428" s="11">
        <f>+G110</f>
        <v>300</v>
      </c>
      <c r="D428" s="25"/>
      <c r="F428" s="10" t="s">
        <v>19</v>
      </c>
      <c r="G428" s="11" t="str">
        <f>+C110</f>
        <v> </v>
      </c>
      <c r="H428"/>
    </row>
    <row r="429" spans="2:8" ht="18" customHeight="1" thickBot="1">
      <c r="B429" s="10"/>
      <c r="C429" s="11"/>
      <c r="D429" s="16"/>
      <c r="F429" s="10" t="s">
        <v>19</v>
      </c>
      <c r="G429" s="11" t="s">
        <v>19</v>
      </c>
      <c r="H429"/>
    </row>
    <row r="430" spans="2:8" s="39" customFormat="1" ht="18" customHeight="1" thickBot="1" thickTop="1">
      <c r="B430" s="41" t="s">
        <v>90</v>
      </c>
      <c r="C430" s="42">
        <f>IF(C438&gt;0,C438,0)</f>
        <v>100</v>
      </c>
      <c r="D430" s="57"/>
      <c r="F430" s="41" t="s">
        <v>91</v>
      </c>
      <c r="G430" s="42" t="s">
        <v>19</v>
      </c>
      <c r="H430"/>
    </row>
    <row r="431" spans="2:8" ht="18" customHeight="1" thickBot="1" thickTop="1">
      <c r="B431" s="12" t="s">
        <v>19</v>
      </c>
      <c r="C431" s="13" t="s">
        <v>19</v>
      </c>
      <c r="D431" s="16"/>
      <c r="F431" s="12"/>
      <c r="G431" s="13"/>
      <c r="H431"/>
    </row>
    <row r="432" ht="18" customHeight="1" thickTop="1"/>
    <row r="433" ht="18" customHeight="1">
      <c r="B433" s="29" t="s">
        <v>47</v>
      </c>
    </row>
    <row r="434" ht="18" customHeight="1">
      <c r="B434" s="29" t="s">
        <v>76</v>
      </c>
    </row>
    <row r="435" ht="18" customHeight="1">
      <c r="B435" s="29" t="s">
        <v>111</v>
      </c>
    </row>
    <row r="436" s="29" customFormat="1" ht="18" customHeight="1">
      <c r="B436" s="29" t="s">
        <v>89</v>
      </c>
    </row>
    <row r="437" ht="18" customHeight="1"/>
    <row r="438" spans="2:3" s="45" customFormat="1" ht="18" customHeight="1">
      <c r="B438" s="62" t="s">
        <v>92</v>
      </c>
      <c r="C438" s="63">
        <f>+G426-C114</f>
        <v>100</v>
      </c>
    </row>
    <row r="439" ht="18" customHeight="1"/>
    <row r="440" ht="18" customHeight="1"/>
    <row r="441" spans="2:7" ht="18" customHeight="1">
      <c r="B441" s="102" t="s">
        <v>93</v>
      </c>
      <c r="C441" s="103"/>
      <c r="D441" s="103"/>
      <c r="E441" s="103"/>
      <c r="F441" s="102"/>
      <c r="G441" s="103"/>
    </row>
    <row r="442" spans="2:7" ht="18" customHeight="1">
      <c r="B442" s="102" t="s">
        <v>157</v>
      </c>
      <c r="C442" s="103"/>
      <c r="D442" s="103"/>
      <c r="E442" s="103"/>
      <c r="F442" s="102"/>
      <c r="G442" s="103"/>
    </row>
    <row r="443" ht="18" customHeight="1" thickBot="1"/>
    <row r="444" spans="2:7" ht="23.25" customHeight="1" thickBot="1" thickTop="1">
      <c r="B444" s="6" t="s">
        <v>4</v>
      </c>
      <c r="C444" s="7"/>
      <c r="F444" s="6" t="s">
        <v>99</v>
      </c>
      <c r="G444" s="7"/>
    </row>
    <row r="445" spans="2:7" ht="18" customHeight="1" thickTop="1">
      <c r="B445" s="8"/>
      <c r="C445" s="9"/>
      <c r="F445" s="8"/>
      <c r="G445" s="9"/>
    </row>
    <row r="446" spans="2:8" ht="18" customHeight="1">
      <c r="B446" s="10" t="s">
        <v>4</v>
      </c>
      <c r="C446" s="11">
        <f>+C14</f>
        <v>640</v>
      </c>
      <c r="D446" s="18"/>
      <c r="F446" s="10" t="s">
        <v>1</v>
      </c>
      <c r="G446" s="11">
        <f>+C13</f>
        <v>190</v>
      </c>
      <c r="H446" s="22"/>
    </row>
    <row r="447" spans="2:8" ht="18" customHeight="1">
      <c r="B447" s="10" t="s">
        <v>19</v>
      </c>
      <c r="C447" s="11" t="s">
        <v>19</v>
      </c>
      <c r="D447"/>
      <c r="F447" s="10" t="s">
        <v>19</v>
      </c>
      <c r="G447" s="11" t="s">
        <v>19</v>
      </c>
      <c r="H447"/>
    </row>
    <row r="448" spans="2:8" ht="18" customHeight="1">
      <c r="B448" s="10"/>
      <c r="C448" s="11"/>
      <c r="D448"/>
      <c r="F448" s="10" t="s">
        <v>19</v>
      </c>
      <c r="G448" s="11" t="s">
        <v>19</v>
      </c>
      <c r="H448"/>
    </row>
    <row r="449" spans="2:7" ht="18" customHeight="1">
      <c r="B449" s="10" t="s">
        <v>19</v>
      </c>
      <c r="C449" s="11" t="s">
        <v>19</v>
      </c>
      <c r="F449" s="10"/>
      <c r="G449" s="11"/>
    </row>
    <row r="450" spans="2:8" s="39" customFormat="1" ht="18" customHeight="1">
      <c r="B450" s="41" t="s">
        <v>95</v>
      </c>
      <c r="C450" s="42" t="s">
        <v>19</v>
      </c>
      <c r="D450"/>
      <c r="F450" s="41" t="s">
        <v>94</v>
      </c>
      <c r="G450" s="42">
        <f>IF(C454&gt;0,C454,0)</f>
        <v>450</v>
      </c>
      <c r="H450" s="58"/>
    </row>
    <row r="451" spans="2:7" ht="18" customHeight="1" thickBot="1">
      <c r="B451" s="12"/>
      <c r="C451" s="13"/>
      <c r="F451" s="12"/>
      <c r="G451" s="13"/>
    </row>
    <row r="452" spans="2:7" ht="18" customHeight="1" thickTop="1">
      <c r="B452" s="30"/>
      <c r="C452" s="30"/>
      <c r="F452" s="30"/>
      <c r="G452" s="30"/>
    </row>
    <row r="453" ht="18" customHeight="1"/>
    <row r="454" spans="2:3" s="33" customFormat="1" ht="18" customHeight="1">
      <c r="B454" s="62" t="s">
        <v>96</v>
      </c>
      <c r="C454" s="63">
        <f>+C446-G446</f>
        <v>450</v>
      </c>
    </row>
    <row r="455" ht="18" customHeight="1"/>
    <row r="456" ht="18" customHeight="1"/>
    <row r="457" spans="2:7" ht="18" customHeight="1">
      <c r="B457" s="102" t="s">
        <v>158</v>
      </c>
      <c r="C457" s="103"/>
      <c r="D457" s="103"/>
      <c r="E457" s="103"/>
      <c r="F457" s="102"/>
      <c r="G457" s="103"/>
    </row>
    <row r="458" spans="2:7" ht="18" customHeight="1">
      <c r="B458" s="102" t="s">
        <v>159</v>
      </c>
      <c r="C458" s="103"/>
      <c r="D458" s="103"/>
      <c r="E458" s="103"/>
      <c r="F458" s="102"/>
      <c r="G458" s="103"/>
    </row>
    <row r="459" spans="2:7" ht="18" customHeight="1">
      <c r="B459" s="102" t="s">
        <v>160</v>
      </c>
      <c r="C459" s="103"/>
      <c r="D459" s="103"/>
      <c r="E459" s="103"/>
      <c r="F459" s="102"/>
      <c r="G459" s="103"/>
    </row>
    <row r="460" ht="18" customHeight="1" thickBot="1"/>
    <row r="461" spans="2:7" ht="24" customHeight="1" thickBot="1" thickTop="1">
      <c r="B461" s="6" t="s">
        <v>97</v>
      </c>
      <c r="C461" s="7"/>
      <c r="F461" s="6" t="s">
        <v>98</v>
      </c>
      <c r="G461" s="7"/>
    </row>
    <row r="462" spans="2:8" ht="18" customHeight="1" thickTop="1">
      <c r="B462" s="8"/>
      <c r="C462" s="9"/>
      <c r="D462"/>
      <c r="F462" s="8"/>
      <c r="G462" s="9"/>
      <c r="H462"/>
    </row>
    <row r="463" spans="2:8" s="39" customFormat="1" ht="18" customHeight="1">
      <c r="B463" s="41" t="s">
        <v>19</v>
      </c>
      <c r="C463" s="42" t="s">
        <v>19</v>
      </c>
      <c r="D463"/>
      <c r="F463" s="10" t="s">
        <v>2</v>
      </c>
      <c r="G463" s="11">
        <f>+C11</f>
        <v>700</v>
      </c>
      <c r="H463" s="4"/>
    </row>
    <row r="464" spans="2:8" s="39" customFormat="1" ht="18" customHeight="1">
      <c r="B464" s="41"/>
      <c r="C464" s="42"/>
      <c r="D464"/>
      <c r="F464" s="10"/>
      <c r="G464" s="42"/>
      <c r="H464" s="16"/>
    </row>
    <row r="465" spans="2:8" ht="18" customHeight="1">
      <c r="B465" s="10" t="s">
        <v>5</v>
      </c>
      <c r="C465" s="11">
        <f>+C16</f>
        <v>150</v>
      </c>
      <c r="D465" s="17"/>
      <c r="F465" s="10" t="s">
        <v>3</v>
      </c>
      <c r="G465" s="11">
        <f>+C15</f>
        <v>200</v>
      </c>
      <c r="H465" s="23"/>
    </row>
    <row r="466" spans="2:8" ht="18" customHeight="1">
      <c r="B466" s="10"/>
      <c r="C466" s="11"/>
      <c r="D466"/>
      <c r="F466" s="10"/>
      <c r="G466" s="11"/>
      <c r="H466" s="16"/>
    </row>
    <row r="467" spans="2:8" s="39" customFormat="1" ht="18" customHeight="1">
      <c r="B467" s="41" t="s">
        <v>103</v>
      </c>
      <c r="C467" s="42">
        <f>IF(C485&gt;0,C485,0)</f>
        <v>750</v>
      </c>
      <c r="D467" s="64"/>
      <c r="F467" s="41" t="s">
        <v>104</v>
      </c>
      <c r="G467" s="42" t="s">
        <v>19</v>
      </c>
      <c r="H467"/>
    </row>
    <row r="468" spans="2:8" s="39" customFormat="1" ht="18" customHeight="1">
      <c r="B468" s="41"/>
      <c r="C468" s="42"/>
      <c r="D468" s="60"/>
      <c r="F468" s="41"/>
      <c r="G468" s="42"/>
      <c r="H468" s="61"/>
    </row>
    <row r="469" spans="2:8" ht="18" customHeight="1" thickBot="1">
      <c r="B469" s="12"/>
      <c r="C469" s="13"/>
      <c r="D469"/>
      <c r="F469" s="12"/>
      <c r="G469" s="13"/>
      <c r="H469" s="16"/>
    </row>
    <row r="470" spans="2:8" ht="18" customHeight="1" thickTop="1">
      <c r="B470" s="30"/>
      <c r="C470" s="30"/>
      <c r="D470"/>
      <c r="F470" s="30"/>
      <c r="G470" s="30"/>
      <c r="H470" s="16"/>
    </row>
    <row r="471" spans="2:8" ht="18" customHeight="1">
      <c r="B471" s="30"/>
      <c r="C471" s="30"/>
      <c r="D471"/>
      <c r="F471" s="30"/>
      <c r="G471" s="30"/>
      <c r="H471" s="16"/>
    </row>
    <row r="472" spans="2:7" ht="18" customHeight="1">
      <c r="B472" s="102" t="s">
        <v>108</v>
      </c>
      <c r="C472" s="103"/>
      <c r="D472" s="103"/>
      <c r="E472" s="103"/>
      <c r="F472" s="102"/>
      <c r="G472" s="103"/>
    </row>
    <row r="473" spans="2:6" ht="18" customHeight="1" thickBot="1">
      <c r="B473" s="2"/>
      <c r="F473" s="2"/>
    </row>
    <row r="474" spans="2:7" ht="24" customHeight="1" thickBot="1" thickTop="1">
      <c r="B474" s="6" t="s">
        <v>112</v>
      </c>
      <c r="C474" s="7"/>
      <c r="F474" s="6" t="s">
        <v>113</v>
      </c>
      <c r="G474" s="7"/>
    </row>
    <row r="475" spans="2:8" ht="18" customHeight="1" thickTop="1">
      <c r="B475" s="10"/>
      <c r="C475" s="11"/>
      <c r="D475"/>
      <c r="F475" s="10"/>
      <c r="G475" s="11"/>
      <c r="H475" s="16"/>
    </row>
    <row r="476" spans="2:8" ht="18" customHeight="1">
      <c r="B476" s="41" t="s">
        <v>19</v>
      </c>
      <c r="C476" s="11" t="str">
        <f>+G467</f>
        <v> </v>
      </c>
      <c r="D476"/>
      <c r="F476" s="41" t="s">
        <v>103</v>
      </c>
      <c r="G476" s="11">
        <f>+C467</f>
        <v>750</v>
      </c>
      <c r="H476" s="64"/>
    </row>
    <row r="477" spans="2:8" ht="18" customHeight="1">
      <c r="B477" s="10"/>
      <c r="C477" s="11"/>
      <c r="F477" s="10"/>
      <c r="G477" s="11"/>
      <c r="H477" s="16"/>
    </row>
    <row r="478" spans="2:8" s="39" customFormat="1" ht="18" customHeight="1">
      <c r="B478" s="37" t="s">
        <v>107</v>
      </c>
      <c r="C478" s="42"/>
      <c r="D478" s="65"/>
      <c r="F478" s="37" t="s">
        <v>107</v>
      </c>
      <c r="G478" s="42"/>
      <c r="H478"/>
    </row>
    <row r="479" spans="2:8" s="39" customFormat="1" ht="18" customHeight="1">
      <c r="B479" s="37" t="s">
        <v>110</v>
      </c>
      <c r="C479" s="42">
        <f>IF(C486&lt;0,-C486,0)</f>
        <v>350</v>
      </c>
      <c r="D479" s="65"/>
      <c r="F479" s="37" t="s">
        <v>109</v>
      </c>
      <c r="G479" s="42" t="s">
        <v>19</v>
      </c>
      <c r="H479"/>
    </row>
    <row r="480" spans="2:8" ht="18" customHeight="1">
      <c r="B480" s="10"/>
      <c r="C480" s="11"/>
      <c r="F480" s="10"/>
      <c r="G480" s="11"/>
      <c r="H480" s="16"/>
    </row>
    <row r="481" spans="2:8" ht="18" customHeight="1">
      <c r="B481" s="37" t="s">
        <v>105</v>
      </c>
      <c r="C481" s="11"/>
      <c r="D481" s="46"/>
      <c r="F481" s="10"/>
      <c r="G481" s="11"/>
      <c r="H481" s="16"/>
    </row>
    <row r="482" spans="2:8" s="39" customFormat="1" ht="18" customHeight="1">
      <c r="B482" s="37" t="s">
        <v>106</v>
      </c>
      <c r="C482" s="42">
        <f>+IF(C487&gt;0,C487,0)</f>
        <v>400</v>
      </c>
      <c r="D482" s="1"/>
      <c r="F482" s="37" t="s">
        <v>40</v>
      </c>
      <c r="G482" s="42" t="s">
        <v>19</v>
      </c>
      <c r="H482"/>
    </row>
    <row r="483" spans="2:7" ht="18" customHeight="1" thickBot="1">
      <c r="B483" s="12"/>
      <c r="C483" s="13"/>
      <c r="F483" s="12"/>
      <c r="G483" s="13"/>
    </row>
    <row r="484" ht="18" customHeight="1" thickTop="1">
      <c r="D484" s="33"/>
    </row>
    <row r="485" spans="2:3" s="106" customFormat="1" ht="0.75" customHeight="1">
      <c r="B485" s="105" t="s">
        <v>100</v>
      </c>
      <c r="C485" s="106">
        <f>+G463+G465-C465</f>
        <v>750</v>
      </c>
    </row>
    <row r="486" spans="2:4" s="106" customFormat="1" ht="0.75" customHeight="1">
      <c r="B486" s="115" t="s">
        <v>101</v>
      </c>
      <c r="C486" s="106">
        <f>+C438-C454</f>
        <v>-350</v>
      </c>
      <c r="D486" s="5"/>
    </row>
    <row r="487" spans="2:3" s="5" customFormat="1" ht="0.75" customHeight="1">
      <c r="B487" s="115" t="s">
        <v>102</v>
      </c>
      <c r="C487" s="106">
        <f>SUM(C485:C486)</f>
        <v>400</v>
      </c>
    </row>
    <row r="488" s="5" customFormat="1" ht="0.75" customHeight="1">
      <c r="B488" s="112"/>
    </row>
    <row r="489" spans="2:7" s="104" customFormat="1" ht="0.75" customHeight="1">
      <c r="B489" s="104" t="s">
        <v>17</v>
      </c>
      <c r="D489" s="113"/>
      <c r="F489" s="104" t="s">
        <v>19</v>
      </c>
      <c r="G489" s="104" t="s">
        <v>19</v>
      </c>
    </row>
    <row r="490" spans="2:7" s="113" customFormat="1" ht="0.75" customHeight="1">
      <c r="B490" s="116" t="s">
        <v>90</v>
      </c>
      <c r="C490" s="113">
        <f>+C430</f>
        <v>100</v>
      </c>
      <c r="F490" s="116" t="s">
        <v>91</v>
      </c>
      <c r="G490" s="113" t="str">
        <f>+G430</f>
        <v> </v>
      </c>
    </row>
    <row r="491" spans="2:7" s="113" customFormat="1" ht="0.75" customHeight="1">
      <c r="B491" s="104" t="s">
        <v>59</v>
      </c>
      <c r="C491" s="113">
        <f>+C428</f>
        <v>300</v>
      </c>
      <c r="F491" s="104" t="s">
        <v>61</v>
      </c>
      <c r="G491" s="113" t="str">
        <f>+G428</f>
        <v> </v>
      </c>
    </row>
    <row r="492" spans="2:7" s="113" customFormat="1" ht="0.75" customHeight="1">
      <c r="B492" s="113" t="s">
        <v>19</v>
      </c>
      <c r="C492" s="113" t="str">
        <f>+C426</f>
        <v> </v>
      </c>
      <c r="F492" s="104" t="s">
        <v>0</v>
      </c>
      <c r="G492" s="113">
        <f>+G426</f>
        <v>400</v>
      </c>
    </row>
    <row r="493" s="113" customFormat="1" ht="0.75" customHeight="1"/>
    <row r="494" spans="3:7" s="113" customFormat="1" ht="0.75" customHeight="1">
      <c r="C494" s="113">
        <f>SUM(C490:C492)</f>
        <v>400</v>
      </c>
      <c r="G494" s="113">
        <f>SUM(G490:G492)</f>
        <v>400</v>
      </c>
    </row>
    <row r="495" s="113" customFormat="1" ht="0.75" customHeight="1"/>
    <row r="496" spans="2:7" s="113" customFormat="1" ht="0.75" customHeight="1">
      <c r="B496" s="116" t="s">
        <v>95</v>
      </c>
      <c r="C496" s="113" t="str">
        <f>+C450</f>
        <v> </v>
      </c>
      <c r="F496" s="116" t="s">
        <v>94</v>
      </c>
      <c r="G496" s="113">
        <f>+G450</f>
        <v>450</v>
      </c>
    </row>
    <row r="497" spans="2:7" s="113" customFormat="1" ht="0.75" customHeight="1">
      <c r="B497" s="104" t="s">
        <v>4</v>
      </c>
      <c r="C497" s="113">
        <f>+C446</f>
        <v>640</v>
      </c>
      <c r="F497" s="104" t="s">
        <v>1</v>
      </c>
      <c r="G497" s="113">
        <f>+G446</f>
        <v>190</v>
      </c>
    </row>
    <row r="498" spans="2:6" s="113" customFormat="1" ht="0.75" customHeight="1">
      <c r="B498" s="104"/>
      <c r="F498" s="104"/>
    </row>
    <row r="499" spans="2:6" s="113" customFormat="1" ht="0.75" customHeight="1">
      <c r="B499" s="104"/>
      <c r="F499" s="104"/>
    </row>
    <row r="500" spans="2:7" s="113" customFormat="1" ht="0.75" customHeight="1">
      <c r="B500" s="116" t="s">
        <v>103</v>
      </c>
      <c r="C500" s="113">
        <f>+C467</f>
        <v>750</v>
      </c>
      <c r="F500" s="116" t="s">
        <v>104</v>
      </c>
      <c r="G500" s="113" t="str">
        <f>+G467</f>
        <v> </v>
      </c>
    </row>
    <row r="501" spans="2:7" s="113" customFormat="1" ht="0.75" customHeight="1">
      <c r="B501" s="104" t="s">
        <v>5</v>
      </c>
      <c r="C501" s="113">
        <f>+C465</f>
        <v>150</v>
      </c>
      <c r="F501" s="104" t="s">
        <v>3</v>
      </c>
      <c r="G501" s="113">
        <f>+G465</f>
        <v>200</v>
      </c>
    </row>
    <row r="502" spans="2:7" s="113" customFormat="1" ht="0.75" customHeight="1">
      <c r="B502" s="104"/>
      <c r="F502" s="104" t="s">
        <v>2</v>
      </c>
      <c r="G502" s="113">
        <f>+G463</f>
        <v>700</v>
      </c>
    </row>
    <row r="503" spans="2:6" s="113" customFormat="1" ht="0.75" customHeight="1">
      <c r="B503" s="104"/>
      <c r="D503" s="114"/>
      <c r="F503" s="104"/>
    </row>
    <row r="504" spans="2:7" s="114" customFormat="1" ht="0.75" customHeight="1">
      <c r="B504" s="117"/>
      <c r="C504" s="114" t="s">
        <v>19</v>
      </c>
      <c r="F504" s="113" t="s">
        <v>19</v>
      </c>
      <c r="G504" s="114" t="s">
        <v>19</v>
      </c>
    </row>
    <row r="505" spans="2:7" s="114" customFormat="1" ht="0.75" customHeight="1">
      <c r="B505" s="117" t="s">
        <v>105</v>
      </c>
      <c r="C505" s="114">
        <f>+C482</f>
        <v>400</v>
      </c>
      <c r="F505" s="117" t="s">
        <v>40</v>
      </c>
      <c r="G505" s="114" t="str">
        <f>+G482</f>
        <v> </v>
      </c>
    </row>
    <row r="506" spans="2:7" s="114" customFormat="1" ht="0.75" customHeight="1">
      <c r="B506" s="117" t="s">
        <v>129</v>
      </c>
      <c r="C506" s="114">
        <f>+C479</f>
        <v>350</v>
      </c>
      <c r="D506" s="113"/>
      <c r="F506" s="117" t="s">
        <v>129</v>
      </c>
      <c r="G506" s="114" t="str">
        <f>+G479</f>
        <v> </v>
      </c>
    </row>
    <row r="507" spans="2:7" s="113" customFormat="1" ht="0.75" customHeight="1">
      <c r="B507" s="116" t="s">
        <v>104</v>
      </c>
      <c r="C507" s="113" t="str">
        <f>+C476</f>
        <v> </v>
      </c>
      <c r="D507" s="104"/>
      <c r="F507" s="116" t="s">
        <v>103</v>
      </c>
      <c r="G507" s="113">
        <f>+G476</f>
        <v>750</v>
      </c>
    </row>
    <row r="508" s="14" customFormat="1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 hidden="1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castex patrick</dc:creator>
  <cp:keywords/>
  <dc:description/>
  <cp:lastModifiedBy>Client Préferé</cp:lastModifiedBy>
  <dcterms:created xsi:type="dcterms:W3CDTF">2002-03-31T07:15:54Z</dcterms:created>
  <dcterms:modified xsi:type="dcterms:W3CDTF">2002-06-06T07:32:51Z</dcterms:modified>
  <cp:category/>
  <cp:version/>
  <cp:contentType/>
  <cp:contentStatus/>
</cp:coreProperties>
</file>