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3980" windowHeight="8580" activeTab="0"/>
  </bookViews>
  <sheets>
    <sheet name="DONNE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<sst xmlns="http://schemas.openxmlformats.org/spreadsheetml/2006/main" count="318" uniqueCount="145">
  <si>
    <t>Autofinancement</t>
  </si>
  <si>
    <t>Cessions</t>
  </si>
  <si>
    <t>Augmentation de capital</t>
  </si>
  <si>
    <t>Nouveaux emprunts financiers</t>
  </si>
  <si>
    <t>Investissements en capital fixe</t>
  </si>
  <si>
    <t>Remboursements d'emprunts</t>
  </si>
  <si>
    <t>Variation des stocks</t>
  </si>
  <si>
    <t>Variation des clients</t>
  </si>
  <si>
    <t>Total des nouvelles resources</t>
  </si>
  <si>
    <t>Total des nouveaux emplois</t>
  </si>
  <si>
    <t>Variation de la trésorerie</t>
  </si>
  <si>
    <t>Variation de la trésorerie si &lt; 0</t>
  </si>
  <si>
    <t>Variation de la trésorerie si &gt; 0</t>
  </si>
  <si>
    <t>dont</t>
  </si>
  <si>
    <t>EBE</t>
  </si>
  <si>
    <t>Charges financières d'intérêt</t>
  </si>
  <si>
    <t xml:space="preserve">(par odre alphabétique). On peut en déduire la variation de la situation </t>
  </si>
  <si>
    <t>Emplois</t>
  </si>
  <si>
    <t>Ressources</t>
  </si>
  <si>
    <t>graphique</t>
  </si>
  <si>
    <t>Classement des emplois et ressources selon l'analyse fonctionnelle horizontale</t>
  </si>
  <si>
    <t xml:space="preserve"> </t>
  </si>
  <si>
    <t>Variation du FRF si  &gt; 0</t>
  </si>
  <si>
    <t>Variation du FRF si &lt; 0</t>
  </si>
  <si>
    <t>Variation des stocks si &gt; 0</t>
  </si>
  <si>
    <t>Variation des clients si &gt; 0</t>
  </si>
  <si>
    <t>Variation des fournisseurs</t>
  </si>
  <si>
    <t>Variation des fournisseurs si &gt; 0</t>
  </si>
  <si>
    <t>Variation des fournisseurs si &lt; 0</t>
  </si>
  <si>
    <t>Variation des stocks si &lt; 0</t>
  </si>
  <si>
    <t>Variation des clients si &lt; 0</t>
  </si>
  <si>
    <t>Emplois acycliques</t>
  </si>
  <si>
    <t>Ressources acycliques</t>
  </si>
  <si>
    <t>Emplois cycliques</t>
  </si>
  <si>
    <t>Ressources cycliques</t>
  </si>
  <si>
    <t>Variation des BFRF si  &lt; 0</t>
  </si>
  <si>
    <t>Variation des BFRF si  &gt; 0</t>
  </si>
  <si>
    <t>Emplois de trésorerie</t>
  </si>
  <si>
    <t>Ressources de trésorerie</t>
  </si>
  <si>
    <t xml:space="preserve"> + Var.FR - Var. BFR si &lt; 0</t>
  </si>
  <si>
    <t xml:space="preserve"> + Var.FR - Var. BFR si &gt; 0</t>
  </si>
  <si>
    <t xml:space="preserve"> = Variation de la trésorerie si &gt; 0</t>
  </si>
  <si>
    <t xml:space="preserve"> = Variation de la trésorerie si &lt; 0</t>
  </si>
  <si>
    <t>de trésorerie prévisionnelle.</t>
  </si>
  <si>
    <t xml:space="preserve">Classement des emplois et ressources selon l'analyse </t>
  </si>
  <si>
    <t>Variation des BFR* si &gt; 0</t>
  </si>
  <si>
    <t>Variation des BFR* si &lt; 0</t>
  </si>
  <si>
    <t>ETE** si &gt; 0</t>
  </si>
  <si>
    <t>ETE** si &lt; 0</t>
  </si>
  <si>
    <t>DAFIC*** si &gt; 0</t>
  </si>
  <si>
    <t>DAFIC*** si &lt; 0</t>
  </si>
  <si>
    <t xml:space="preserve">* Il s'agit d'un investisement en capital circulant si Var. BFR &gt; 0 ; on a alors un emploi. </t>
  </si>
  <si>
    <t>comme une ressource s'ajoutant à l'EBE.</t>
  </si>
  <si>
    <t>** ETE = Excédent de Trésorerie d'Exploitation, ou STE : Solde de Trésorerie d'Exploitation.</t>
  </si>
  <si>
    <t>*** DAFIC = Disponible après Financement Interne de la Croissance</t>
  </si>
  <si>
    <t>Ressources de la dette</t>
  </si>
  <si>
    <t>"Charge de la dette"</t>
  </si>
  <si>
    <t>Solde financier si  &gt; 0</t>
  </si>
  <si>
    <t>Solde financier si  &lt; 0</t>
  </si>
  <si>
    <r>
      <t xml:space="preserve">Ressources </t>
    </r>
    <r>
      <rPr>
        <b/>
        <sz val="12"/>
        <rFont val="Times New Roman"/>
        <family val="1"/>
      </rPr>
      <t>d'ajustement et Var. T si &lt; 0</t>
    </r>
  </si>
  <si>
    <r>
      <t xml:space="preserve">Emplois </t>
    </r>
    <r>
      <rPr>
        <b/>
        <sz val="12"/>
        <rFont val="Times New Roman"/>
        <family val="1"/>
      </rPr>
      <t>d'ajustement et Var. T si &gt; 0</t>
    </r>
  </si>
  <si>
    <t>Solde de gestion ou courant si &lt; 0</t>
  </si>
  <si>
    <t>Solde de gestion ou courant si &gt; 0</t>
  </si>
  <si>
    <t>ETE si &gt; 0</t>
  </si>
  <si>
    <t>Variation des BFR si &gt; 0</t>
  </si>
  <si>
    <t>ETE si &lt; 0</t>
  </si>
  <si>
    <t>Variation des BFR si &lt; 0</t>
  </si>
  <si>
    <t>DAFIC si &gt; 0</t>
  </si>
  <si>
    <t>DAFIC si &lt; 0</t>
  </si>
  <si>
    <t>Variation du FR(F)</t>
  </si>
  <si>
    <t>Vérification</t>
  </si>
  <si>
    <t>Solde : Var. de la trésorerie si &gt; 0</t>
  </si>
  <si>
    <t>Solde : Var. de la trésorerie si &lt; 0</t>
  </si>
  <si>
    <t>Classement de tous les emplois et ressources selon le classement des postes du bilan</t>
  </si>
  <si>
    <t>1° / Les flux de ressources et d'emplois "acycliques" et la variation du FR(F)</t>
  </si>
  <si>
    <t xml:space="preserve">Variation algébrique du FRF </t>
  </si>
  <si>
    <t xml:space="preserve">Variation algébrique des BFR </t>
  </si>
  <si>
    <t>2° / Les flux de ressources et d'emplois "cycliques" et la variation des BFR</t>
  </si>
  <si>
    <t>Var. algébr. de T = Var. FR - Var. BFR</t>
  </si>
  <si>
    <t xml:space="preserve">1° / Les flux de ressources et d'emplois correspondant à l'investissement </t>
  </si>
  <si>
    <t xml:space="preserve">du profit brut d'exploitation (l'EBE) : d'abord en capital circulant (Var. BFR), </t>
  </si>
  <si>
    <t xml:space="preserve">Emplois en investissements </t>
  </si>
  <si>
    <t>Ressources en profit brut d'expl.</t>
  </si>
  <si>
    <r>
      <t xml:space="preserve">Il s'agit d'un </t>
    </r>
    <r>
      <rPr>
        <b/>
        <i/>
        <sz val="14"/>
        <rFont val="Times New Roman"/>
        <family val="1"/>
      </rPr>
      <t>désinvestissement en capital circulant</t>
    </r>
    <r>
      <rPr>
        <b/>
        <sz val="14"/>
        <rFont val="Times New Roman"/>
        <family val="1"/>
      </rPr>
      <t xml:space="preserve"> si Var. BFR &lt; 0 qui apparaît alors </t>
    </r>
  </si>
  <si>
    <t>Variation algébrique de l'ETE =</t>
  </si>
  <si>
    <t>Variation algébrique du DAFIC =</t>
  </si>
  <si>
    <t>de la dette financière ("intérêt et principal")</t>
  </si>
  <si>
    <t xml:space="preserve">2° / Les flux de ressources et d'emplois correspondant à la gestion </t>
  </si>
  <si>
    <t>Solde financier algébrique =</t>
  </si>
  <si>
    <t>Solde de gestion ou courant algébrique =</t>
  </si>
  <si>
    <t xml:space="preserve"> Variation algébrique de la trésorerie =</t>
  </si>
  <si>
    <t xml:space="preserve">1° / Les flux de ressources et d'emplois correspondant au flux d'autofinancement </t>
  </si>
  <si>
    <t>corrigé des variation de stocks et décalages de paiement</t>
  </si>
  <si>
    <t>Emplois en Var. BFR</t>
  </si>
  <si>
    <t>Flux d'autofinancement</t>
  </si>
  <si>
    <t>Autofinancement**</t>
  </si>
  <si>
    <t>** Il s'agit de la CAF ou de la MBA, ici en absence de dividende, nous avons considéré l'autofinancement.</t>
  </si>
  <si>
    <t>FTE si &gt; 0</t>
  </si>
  <si>
    <t>FTE si &lt; 0</t>
  </si>
  <si>
    <t>Variation algébrique du FTE =</t>
  </si>
  <si>
    <t xml:space="preserve">2° / Les flux de ressources et d'emplois correspondant aux flux d'investissements </t>
  </si>
  <si>
    <t>FTI si  &gt; 0</t>
  </si>
  <si>
    <t>FTI si  &lt; 0</t>
  </si>
  <si>
    <t>FTI algébrique</t>
  </si>
  <si>
    <t>Emplois de financement</t>
  </si>
  <si>
    <t>Ressources de financement</t>
  </si>
  <si>
    <t>Desinvestissements</t>
  </si>
  <si>
    <t>FTFalgébrique =</t>
  </si>
  <si>
    <t xml:space="preserve">  + Capacité (ou besoin) de fin. algébrique</t>
  </si>
  <si>
    <t xml:space="preserve"> = Variation de la trésorerie algébrique</t>
  </si>
  <si>
    <t>FTF  si  &gt; 0</t>
  </si>
  <si>
    <t>FTF  si  &lt; 0</t>
  </si>
  <si>
    <t xml:space="preserve"> Variation de la trésorerie si &gt; 0</t>
  </si>
  <si>
    <t xml:space="preserve"> = C(B)F + FTF</t>
  </si>
  <si>
    <t xml:space="preserve"> C(B)F = FTE - FTI si &gt; 0 = Cap.</t>
  </si>
  <si>
    <r>
      <t xml:space="preserve">Capacité </t>
    </r>
    <r>
      <rPr>
        <b/>
        <i/>
        <sz val="10"/>
        <rFont val="Times New Roman"/>
        <family val="1"/>
      </rPr>
      <t>(ou besoin)</t>
    </r>
    <r>
      <rPr>
        <b/>
        <i/>
        <sz val="14"/>
        <rFont val="Times New Roman"/>
        <family val="1"/>
      </rPr>
      <t xml:space="preserve"> de financement </t>
    </r>
  </si>
  <si>
    <t xml:space="preserve">Conclusion / Les flux de trésorerie résultante </t>
  </si>
  <si>
    <t>C(B)F = FTE - FTI  si &gt; 0 = Cap.</t>
  </si>
  <si>
    <t>C(B)F = FTE - FTI  si &lt; 0 = Bes.</t>
  </si>
  <si>
    <t>comme une ressource s'ajoutant au flux d'autofinancement.</t>
  </si>
  <si>
    <t>Emplois financiers</t>
  </si>
  <si>
    <t>Ressources financières</t>
  </si>
  <si>
    <t>Variation des BFR</t>
  </si>
  <si>
    <r>
      <t>"Coup d'œil"</t>
    </r>
    <r>
      <rPr>
        <sz val="14"/>
        <rFont val="Times New Roman"/>
        <family val="1"/>
      </rPr>
      <t xml:space="preserve"> général, mais voir les analyses…</t>
    </r>
  </si>
  <si>
    <t>Variation des BFR si  &lt; 0</t>
  </si>
  <si>
    <t>Variation des BFR si  &gt; 0</t>
  </si>
  <si>
    <t>a) L'investissement en capital circulant</t>
  </si>
  <si>
    <t>b) L'investissement en capital fixe</t>
  </si>
  <si>
    <t>ETE si &lt;  0</t>
  </si>
  <si>
    <t xml:space="preserve">Capacité (ou besoin) de financement </t>
  </si>
  <si>
    <t>Exercice d'application : Les tableaux de flux financiers</t>
  </si>
  <si>
    <r>
      <t>Données modifiables</t>
    </r>
    <r>
      <rPr>
        <b/>
        <sz val="18"/>
        <rFont val="Times New Roman"/>
        <family val="1"/>
      </rPr>
      <t xml:space="preserve"> : les flux financiers prévisionnels de l'année 2002</t>
    </r>
  </si>
  <si>
    <r>
      <t xml:space="preserve">3° / Les flux de ressources et d'emplois de trésorerie et </t>
    </r>
    <r>
      <rPr>
        <b/>
        <i/>
        <sz val="18"/>
        <color indexed="9"/>
        <rFont val="Times New Roman"/>
        <family val="1"/>
      </rPr>
      <t>Var. T = Var. FR - Var. BFR</t>
    </r>
  </si>
  <si>
    <r>
      <t xml:space="preserve">du </t>
    </r>
    <r>
      <rPr>
        <b/>
        <i/>
        <sz val="18"/>
        <color indexed="9"/>
        <rFont val="Times New Roman"/>
        <family val="1"/>
      </rPr>
      <t>"Tableau Pluriannuel des Flux Financiers"</t>
    </r>
    <r>
      <rPr>
        <b/>
        <sz val="18"/>
        <color indexed="9"/>
        <rFont val="Times New Roman"/>
        <family val="1"/>
      </rPr>
      <t xml:space="preserve"> (TPFF)</t>
    </r>
  </si>
  <si>
    <r>
      <t>ce qui donne l'</t>
    </r>
    <r>
      <rPr>
        <b/>
        <i/>
        <sz val="18"/>
        <color indexed="9"/>
        <rFont val="Times New Roman"/>
        <family val="1"/>
      </rPr>
      <t>Excédent de Trésorerie d'Exploitation</t>
    </r>
    <r>
      <rPr>
        <b/>
        <sz val="18"/>
        <color indexed="9"/>
        <rFont val="Times New Roman"/>
        <family val="1"/>
      </rPr>
      <t xml:space="preserve"> (l'ETE) ; </t>
    </r>
  </si>
  <si>
    <r>
      <t xml:space="preserve">puis en capital fixe d'exploitation, ce qui donne le </t>
    </r>
    <r>
      <rPr>
        <b/>
        <i/>
        <sz val="18"/>
        <color indexed="9"/>
        <rFont val="Times New Roman"/>
        <family val="1"/>
      </rPr>
      <t xml:space="preserve">"Disponible Après Financement </t>
    </r>
  </si>
  <si>
    <r>
      <t xml:space="preserve">Interne de la Croissance" </t>
    </r>
    <r>
      <rPr>
        <b/>
        <sz val="18"/>
        <color indexed="9"/>
        <rFont val="Times New Roman"/>
        <family val="1"/>
      </rPr>
      <t>(le DAFIC).</t>
    </r>
  </si>
  <si>
    <t>3° / Les flux de ressources et d'emplois d'ajustements stratégiques</t>
  </si>
  <si>
    <r>
      <t xml:space="preserve">du </t>
    </r>
    <r>
      <rPr>
        <b/>
        <i/>
        <sz val="18"/>
        <color indexed="9"/>
        <rFont val="Times New Roman"/>
        <family val="1"/>
      </rPr>
      <t>"Tableau des Flux de Trésorerie"</t>
    </r>
    <r>
      <rPr>
        <b/>
        <sz val="18"/>
        <color indexed="9"/>
        <rFont val="Times New Roman"/>
        <family val="1"/>
      </rPr>
      <t xml:space="preserve"> (le TFT) d'origine anglo-saxonne</t>
    </r>
  </si>
  <si>
    <r>
      <t xml:space="preserve">ce qui donne le </t>
    </r>
    <r>
      <rPr>
        <b/>
        <i/>
        <sz val="18"/>
        <color indexed="9"/>
        <rFont val="Times New Roman"/>
        <family val="1"/>
      </rPr>
      <t>"Flux de Trésorerie d'Exploitation"</t>
    </r>
    <r>
      <rPr>
        <b/>
        <sz val="18"/>
        <color indexed="9"/>
        <rFont val="Times New Roman"/>
        <family val="1"/>
      </rPr>
      <t xml:space="preserve"> (FTE)</t>
    </r>
  </si>
  <si>
    <r>
      <t>Pourquoi l'appellation FT</t>
    </r>
    <r>
      <rPr>
        <b/>
        <i/>
        <u val="single"/>
        <sz val="18"/>
        <color indexed="9"/>
        <rFont val="Times New Roman"/>
        <family val="1"/>
      </rPr>
      <t>E</t>
    </r>
    <r>
      <rPr>
        <b/>
        <sz val="18"/>
        <color indexed="9"/>
        <rFont val="Times New Roman"/>
        <family val="1"/>
      </rPr>
      <t xml:space="preserve"> est-elle incorrecte ?</t>
    </r>
  </si>
  <si>
    <r>
      <t xml:space="preserve">en capital fixe et le </t>
    </r>
    <r>
      <rPr>
        <b/>
        <i/>
        <sz val="18"/>
        <color indexed="9"/>
        <rFont val="Times New Roman"/>
        <family val="1"/>
      </rPr>
      <t>"Flux de Trésorerie d'Investissement"</t>
    </r>
    <r>
      <rPr>
        <b/>
        <sz val="18"/>
        <color indexed="9"/>
        <rFont val="Times New Roman"/>
        <family val="1"/>
      </rPr>
      <t xml:space="preserve"> (FTI) </t>
    </r>
  </si>
  <si>
    <r>
      <t xml:space="preserve">3° / Les flux de ressources et d'emplois correspondant au financement </t>
    </r>
    <r>
      <rPr>
        <b/>
        <i/>
        <sz val="18"/>
        <color indexed="9"/>
        <rFont val="Times New Roman"/>
        <family val="1"/>
      </rPr>
      <t>externe</t>
    </r>
  </si>
  <si>
    <r>
      <t xml:space="preserve">et le </t>
    </r>
    <r>
      <rPr>
        <b/>
        <i/>
        <sz val="18"/>
        <color indexed="9"/>
        <rFont val="Times New Roman"/>
        <family val="1"/>
      </rPr>
      <t>"Flux de Trésorerie de Financement"</t>
    </r>
    <r>
      <rPr>
        <b/>
        <sz val="18"/>
        <color indexed="9"/>
        <rFont val="Times New Roman"/>
        <family val="1"/>
      </rPr>
      <t xml:space="preserve"> (FTF)</t>
    </r>
  </si>
  <si>
    <r>
      <t>Pourquoi l'appellation FT</t>
    </r>
    <r>
      <rPr>
        <b/>
        <i/>
        <u val="single"/>
        <sz val="18"/>
        <color indexed="9"/>
        <rFont val="Times New Roman"/>
        <family val="1"/>
      </rPr>
      <t>F</t>
    </r>
    <r>
      <rPr>
        <b/>
        <sz val="18"/>
        <color indexed="9"/>
        <rFont val="Times New Roman"/>
        <family val="1"/>
      </rPr>
      <t xml:space="preserve"> est-elle incorrecte ?</t>
    </r>
  </si>
</sst>
</file>

<file path=xl/styles.xml><?xml version="1.0" encoding="utf-8"?>
<styleSheet xmlns="http://schemas.openxmlformats.org/spreadsheetml/2006/main">
  <numFmts count="4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#,##0\ "/>
    <numFmt numFmtId="166" formatCode="0.00%&quot;   &quot;"/>
    <numFmt numFmtId="167" formatCode="#,##0\ &quot;   &quot;"/>
    <numFmt numFmtId="168" formatCode="dd\.mm\.yyyy"/>
    <numFmt numFmtId="169" formatCode="0.0%"/>
    <numFmt numFmtId="170" formatCode="d/m/yy"/>
    <numFmt numFmtId="171" formatCode="#,##0.0"/>
    <numFmt numFmtId="172" formatCode="0.0\ "/>
    <numFmt numFmtId="173" formatCode="#,##0&quot;   &quot;"/>
    <numFmt numFmtId="174" formatCode="#,##0.0&quot;   &quot;"/>
    <numFmt numFmtId="175" formatCode="0.0&quot;   &quot;"/>
    <numFmt numFmtId="176" formatCode="#,##0.0&quot;   &quot;\`"/>
    <numFmt numFmtId="177" formatCode="#,##0.0\ &quot;   &quot;"/>
    <numFmt numFmtId="178" formatCode="#,##0.00\ &quot;   &quot;"/>
    <numFmt numFmtId="179" formatCode="#,##0.000\ &quot;   &quot;"/>
    <numFmt numFmtId="180" formatCode="#,##0.0\ "/>
    <numFmt numFmtId="181" formatCode="#,##0.00\ "/>
    <numFmt numFmtId="182" formatCode="#,##0.000\ _F;[Red]\-#,##0.000\ _F"/>
    <numFmt numFmtId="183" formatCode="#,##0.0\ _F;[Red]\-#,##0.0\ _F"/>
    <numFmt numFmtId="184" formatCode="0.000"/>
    <numFmt numFmtId="185" formatCode="0.0000"/>
    <numFmt numFmtId="186" formatCode="dd/mm/yyyy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Vrai&quot;;&quot;Vrai&quot;;&quot;Faux&quot;"/>
    <numFmt numFmtId="196" formatCode="&quot;Actif&quot;;&quot;Actif&quot;;&quot;Inactif&quot;"/>
  </numFmts>
  <fonts count="29">
    <font>
      <sz val="10"/>
      <name val="Arial"/>
      <family val="0"/>
    </font>
    <font>
      <b/>
      <sz val="12"/>
      <name val="Times New Roman"/>
      <family val="1"/>
    </font>
    <font>
      <b/>
      <sz val="9.75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i/>
      <sz val="14"/>
      <color indexed="9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0"/>
    </font>
    <font>
      <i/>
      <sz val="12"/>
      <color indexed="9"/>
      <name val="Times New Roman"/>
      <family val="1"/>
    </font>
    <font>
      <b/>
      <sz val="1.5"/>
      <name val="Times New Roman"/>
      <family val="1"/>
    </font>
    <font>
      <b/>
      <sz val="1.25"/>
      <name val="Times New Roman"/>
      <family val="1"/>
    </font>
    <font>
      <b/>
      <sz val="2"/>
      <name val="Times New Roman"/>
      <family val="1"/>
    </font>
    <font>
      <b/>
      <i/>
      <sz val="14"/>
      <name val="Arial"/>
      <family val="0"/>
    </font>
    <font>
      <b/>
      <i/>
      <sz val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9"/>
      <name val="Times New Roman"/>
      <family val="1"/>
    </font>
    <font>
      <sz val="8"/>
      <color indexed="9"/>
      <name val="Times New Roman"/>
      <family val="1"/>
    </font>
    <font>
      <b/>
      <i/>
      <sz val="18"/>
      <color indexed="9"/>
      <name val="Times New Roman"/>
      <family val="1"/>
    </font>
    <font>
      <sz val="8"/>
      <color indexed="9"/>
      <name val="Arial"/>
      <family val="0"/>
    </font>
    <font>
      <b/>
      <i/>
      <u val="single"/>
      <sz val="18"/>
      <color indexed="9"/>
      <name val="Times New Roman"/>
      <family val="1"/>
    </font>
    <font>
      <b/>
      <i/>
      <sz val="8"/>
      <color indexed="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darkVertical">
        <bgColor indexed="12"/>
      </patternFill>
    </fill>
    <fill>
      <patternFill patternType="darkHorizontal">
        <bgColor indexed="12"/>
      </patternFill>
    </fill>
    <fill>
      <patternFill patternType="darkVertical">
        <bgColor indexed="23"/>
      </patternFill>
    </fill>
    <fill>
      <patternFill patternType="darkHorizontal"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darkVertical">
        <bgColor indexed="8"/>
      </patternFill>
    </fill>
    <fill>
      <patternFill patternType="solid">
        <fgColor indexed="10"/>
        <bgColor indexed="64"/>
      </patternFill>
    </fill>
    <fill>
      <patternFill patternType="lightVertical">
        <bgColor indexed="12"/>
      </patternFill>
    </fill>
    <fill>
      <patternFill patternType="lightHorizontal">
        <bgColor indexed="12"/>
      </patternFill>
    </fill>
    <fill>
      <patternFill patternType="solid">
        <fgColor indexed="8"/>
        <bgColor indexed="64"/>
      </patternFill>
    </fill>
    <fill>
      <patternFill patternType="lightVertical">
        <bgColor indexed="35"/>
      </patternFill>
    </fill>
    <fill>
      <patternFill patternType="lightHorizontal">
        <bgColor indexed="35"/>
      </patternFill>
    </fill>
    <fill>
      <patternFill patternType="darkVertical">
        <bgColor indexed="35"/>
      </patternFill>
    </fill>
    <fill>
      <patternFill patternType="darkHorizontal">
        <bgColor indexed="35"/>
      </patternFill>
    </fill>
    <fill>
      <patternFill patternType="darkVertical">
        <bgColor indexed="11"/>
      </patternFill>
    </fill>
    <fill>
      <patternFill patternType="darkHorizontal">
        <bgColor indexed="11"/>
      </patternFill>
    </fill>
    <fill>
      <patternFill patternType="darkVertical">
        <bgColor indexed="16"/>
      </patternFill>
    </fill>
    <fill>
      <patternFill patternType="darkHorizontal">
        <bgColor indexed="16"/>
      </patternFill>
    </fill>
    <fill>
      <patternFill patternType="darkVertical">
        <bgColor indexed="52"/>
      </patternFill>
    </fill>
    <fill>
      <patternFill patternType="darkHorizontal">
        <bgColor indexed="52"/>
      </patternFill>
    </fill>
    <fill>
      <patternFill patternType="darkVertical">
        <bgColor indexed="42"/>
      </patternFill>
    </fill>
    <fill>
      <patternFill patternType="darkHorizontal">
        <bgColor indexed="27"/>
      </patternFill>
    </fill>
    <fill>
      <patternFill patternType="darkHorizontal">
        <bgColor indexed="46"/>
      </patternFill>
    </fill>
    <fill>
      <patternFill patternType="darkVertical">
        <bgColor indexed="46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5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/>
    </xf>
    <xf numFmtId="0" fontId="3" fillId="14" borderId="0" xfId="0" applyFont="1" applyFill="1" applyAlignment="1">
      <alignment/>
    </xf>
    <xf numFmtId="0" fontId="3" fillId="15" borderId="0" xfId="0" applyFont="1" applyFill="1" applyAlignment="1">
      <alignment/>
    </xf>
    <xf numFmtId="0" fontId="5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16" borderId="0" xfId="0" applyFill="1" applyAlignment="1">
      <alignment/>
    </xf>
    <xf numFmtId="0" fontId="3" fillId="17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3" borderId="5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12" fillId="18" borderId="0" xfId="0" applyFont="1" applyFill="1" applyAlignment="1">
      <alignment/>
    </xf>
    <xf numFmtId="0" fontId="12" fillId="0" borderId="0" xfId="0" applyFont="1" applyAlignment="1">
      <alignment/>
    </xf>
    <xf numFmtId="0" fontId="12" fillId="19" borderId="0" xfId="0" applyFont="1" applyFill="1" applyAlignment="1">
      <alignment/>
    </xf>
    <xf numFmtId="0" fontId="10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20" borderId="0" xfId="0" applyFont="1" applyFill="1" applyAlignment="1">
      <alignment/>
    </xf>
    <xf numFmtId="0" fontId="12" fillId="21" borderId="0" xfId="0" applyFont="1" applyFill="1" applyAlignment="1">
      <alignment/>
    </xf>
    <xf numFmtId="0" fontId="12" fillId="13" borderId="0" xfId="0" applyFont="1" applyFill="1" applyAlignment="1">
      <alignment/>
    </xf>
    <xf numFmtId="0" fontId="12" fillId="14" borderId="0" xfId="0" applyFont="1" applyFill="1" applyAlignment="1">
      <alignment/>
    </xf>
    <xf numFmtId="0" fontId="10" fillId="0" borderId="0" xfId="0" applyFont="1" applyBorder="1" applyAlignment="1">
      <alignment/>
    </xf>
    <xf numFmtId="0" fontId="12" fillId="22" borderId="0" xfId="0" applyFont="1" applyFill="1" applyAlignment="1">
      <alignment/>
    </xf>
    <xf numFmtId="0" fontId="12" fillId="23" borderId="0" xfId="0" applyFont="1" applyFill="1" applyAlignment="1">
      <alignment/>
    </xf>
    <xf numFmtId="0" fontId="15" fillId="24" borderId="0" xfId="0" applyFont="1" applyFill="1" applyAlignment="1">
      <alignment/>
    </xf>
    <xf numFmtId="0" fontId="12" fillId="0" borderId="7" xfId="0" applyFont="1" applyBorder="1" applyAlignment="1">
      <alignment/>
    </xf>
    <xf numFmtId="0" fontId="12" fillId="25" borderId="0" xfId="0" applyFont="1" applyFill="1" applyAlignment="1">
      <alignment/>
    </xf>
    <xf numFmtId="0" fontId="15" fillId="26" borderId="0" xfId="0" applyFont="1" applyFill="1" applyAlignment="1">
      <alignment/>
    </xf>
    <xf numFmtId="0" fontId="12" fillId="0" borderId="8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2" fillId="27" borderId="0" xfId="0" applyFont="1" applyFill="1" applyAlignment="1">
      <alignment/>
    </xf>
    <xf numFmtId="0" fontId="12" fillId="28" borderId="0" xfId="0" applyFont="1" applyFill="1" applyAlignment="1">
      <alignment/>
    </xf>
    <xf numFmtId="0" fontId="15" fillId="29" borderId="0" xfId="0" applyFont="1" applyFill="1" applyAlignment="1">
      <alignment/>
    </xf>
    <xf numFmtId="0" fontId="15" fillId="30" borderId="0" xfId="0" applyFont="1" applyFill="1" applyAlignment="1">
      <alignment/>
    </xf>
    <xf numFmtId="0" fontId="14" fillId="0" borderId="5" xfId="0" applyFont="1" applyBorder="1" applyAlignment="1">
      <alignment/>
    </xf>
    <xf numFmtId="0" fontId="16" fillId="19" borderId="5" xfId="0" applyFont="1" applyFill="1" applyBorder="1" applyAlignment="1">
      <alignment/>
    </xf>
    <xf numFmtId="0" fontId="12" fillId="23" borderId="14" xfId="0" applyFont="1" applyFill="1" applyBorder="1" applyAlignment="1">
      <alignment/>
    </xf>
    <xf numFmtId="0" fontId="15" fillId="24" borderId="14" xfId="0" applyFont="1" applyFill="1" applyBorder="1" applyAlignment="1">
      <alignment/>
    </xf>
    <xf numFmtId="0" fontId="12" fillId="31" borderId="0" xfId="0" applyFont="1" applyFill="1" applyAlignment="1">
      <alignment/>
    </xf>
    <xf numFmtId="0" fontId="12" fillId="32" borderId="0" xfId="0" applyFont="1" applyFill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3" borderId="0" xfId="0" applyFont="1" applyFill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5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20" fillId="35" borderId="0" xfId="0" applyFont="1" applyFill="1" applyAlignment="1">
      <alignment/>
    </xf>
    <xf numFmtId="0" fontId="12" fillId="36" borderId="0" xfId="0" applyFont="1" applyFill="1" applyAlignment="1">
      <alignment/>
    </xf>
    <xf numFmtId="0" fontId="10" fillId="0" borderId="17" xfId="0" applyFont="1" applyBorder="1" applyAlignment="1">
      <alignment/>
    </xf>
    <xf numFmtId="0" fontId="0" fillId="0" borderId="0" xfId="0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22" fillId="0" borderId="0" xfId="0" applyFont="1" applyAlignment="1">
      <alignment/>
    </xf>
    <xf numFmtId="0" fontId="23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>
      <alignment/>
    </xf>
    <xf numFmtId="0" fontId="25" fillId="15" borderId="0" xfId="0" applyFont="1" applyFill="1" applyAlignment="1">
      <alignment/>
    </xf>
    <xf numFmtId="0" fontId="23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24" fillId="3" borderId="0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8"/>
          <c:w val="0.932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DONNEES!$F$44</c:f>
              <c:strCache>
                <c:ptCount val="1"/>
                <c:pt idx="0">
                  <c:v>Variation de la trésorerie si &lt; 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0000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DONNEES!$G$44</c:f>
              <c:numCache/>
            </c:numRef>
          </c:val>
        </c:ser>
        <c:ser>
          <c:idx val="1"/>
          <c:order val="1"/>
          <c:tx>
            <c:strRef>
              <c:f>DONNEES!$F$45</c:f>
              <c:strCache>
                <c:ptCount val="1"/>
                <c:pt idx="0">
                  <c:v>Variation des fournisseurs si &gt;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DONNEES!$G$45</c:f>
              <c:numCache/>
            </c:numRef>
          </c:val>
        </c:ser>
        <c:ser>
          <c:idx val="2"/>
          <c:order val="2"/>
          <c:tx>
            <c:strRef>
              <c:f>DONNEES!$F$46</c:f>
              <c:strCache>
                <c:ptCount val="1"/>
                <c:pt idx="0">
                  <c:v>Variation des clients si &lt; 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DONNEES!$G$46</c:f>
              <c:numCache/>
            </c:numRef>
          </c:val>
        </c:ser>
        <c:ser>
          <c:idx val="3"/>
          <c:order val="3"/>
          <c:tx>
            <c:strRef>
              <c:f>DONNEES!$F$47</c:f>
              <c:strCache>
                <c:ptCount val="1"/>
                <c:pt idx="0">
                  <c:v>Variation des stocks si &lt; 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DONNEES!$G$47</c:f>
              <c:numCache/>
            </c:numRef>
          </c:val>
        </c:ser>
        <c:ser>
          <c:idx val="4"/>
          <c:order val="4"/>
          <c:tx>
            <c:strRef>
              <c:f>DONNEES!$F$48</c:f>
              <c:strCache>
                <c:ptCount val="1"/>
                <c:pt idx="0">
                  <c:v>Nouveaux emprunts financiers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DONNEES!$G$48</c:f>
              <c:numCache/>
            </c:numRef>
          </c:val>
        </c:ser>
        <c:ser>
          <c:idx val="5"/>
          <c:order val="5"/>
          <c:tx>
            <c:strRef>
              <c:f>DONNEES!$F$49</c:f>
              <c:strCache>
                <c:ptCount val="1"/>
                <c:pt idx="0">
                  <c:v>Augmentation de capital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DONNEES!$G$49</c:f>
              <c:numCache/>
            </c:numRef>
          </c:val>
        </c:ser>
        <c:ser>
          <c:idx val="6"/>
          <c:order val="6"/>
          <c:tx>
            <c:strRef>
              <c:f>DONNEES!$F$50</c:f>
              <c:strCache>
                <c:ptCount val="1"/>
                <c:pt idx="0">
                  <c:v>Cessions</c:v>
                </c:pt>
              </c:strCache>
            </c:strRef>
          </c:tx>
          <c:spPr>
            <a:pattFill prst="sphere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</c:f>
              <c:numCache/>
            </c:numRef>
          </c:val>
        </c:ser>
        <c:ser>
          <c:idx val="7"/>
          <c:order val="7"/>
          <c:tx>
            <c:strRef>
              <c:f>DONNEES!$F$51</c:f>
              <c:strCache>
                <c:ptCount val="1"/>
                <c:pt idx="0">
                  <c:v>Autofinancement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DONNEES!$G$51</c:f>
              <c:numCache/>
            </c:numRef>
          </c:val>
        </c:ser>
        <c:overlap val="100"/>
        <c:axId val="1163222"/>
        <c:axId val="10468999"/>
      </c:ba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10468999"/>
        <c:crosses val="autoZero"/>
        <c:auto val="1"/>
        <c:lblOffset val="100"/>
        <c:noMultiLvlLbl val="0"/>
      </c:catAx>
      <c:valAx>
        <c:axId val="10468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3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1°/ a) L'investissement du profit brut d'exploitation : d'abord en capital circulant (Var. BFR) et le STE</a:t>
            </a:r>
          </a:p>
        </c:rich>
      </c:tx>
      <c:layout>
        <c:manualLayout>
          <c:xMode val="factor"/>
          <c:yMode val="factor"/>
          <c:x val="0.2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75"/>
          <c:w val="0.93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DONNEES!$B$294</c:f>
              <c:strCache>
                <c:ptCount val="1"/>
                <c:pt idx="0">
                  <c:v>ETE si &gt;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00FFFF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DONNEES!$C$294</c:f>
              <c:numCache/>
            </c:numRef>
          </c:val>
        </c:ser>
        <c:ser>
          <c:idx val="1"/>
          <c:order val="1"/>
          <c:tx>
            <c:strRef>
              <c:f>DONNEES!$B$295</c:f>
              <c:strCache>
                <c:ptCount val="1"/>
                <c:pt idx="0">
                  <c:v>Variation des BFR si &gt; 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808080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DONNEES!$C$295</c:f>
              <c:numCache/>
            </c:numRef>
          </c:val>
        </c:ser>
        <c:overlap val="100"/>
        <c:axId val="8739472"/>
        <c:axId val="11546385"/>
      </c:barChart>
      <c:catAx>
        <c:axId val="8739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11546385"/>
        <c:crosses val="autoZero"/>
        <c:auto val="1"/>
        <c:lblOffset val="100"/>
        <c:noMultiLvlLbl val="0"/>
      </c:catAx>
      <c:valAx>
        <c:axId val="11546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39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8"/>
          <c:w val="0.932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DONNEES!$F$309</c:f>
              <c:strCache>
                <c:ptCount val="1"/>
                <c:pt idx="0">
                  <c:v> = Variation de la trésorerie si &lt; 0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80808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DONNEES!$G$309</c:f>
              <c:numCache/>
            </c:numRef>
          </c:val>
        </c:ser>
        <c:ser>
          <c:idx val="1"/>
          <c:order val="1"/>
          <c:tx>
            <c:strRef>
              <c:f>DONNEES!$F$310</c:f>
              <c:strCache>
                <c:ptCount val="1"/>
                <c:pt idx="0">
                  <c:v>Cessions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DONNEES!$G$310</c:f>
              <c:numCache/>
            </c:numRef>
          </c:val>
        </c:ser>
        <c:ser>
          <c:idx val="2"/>
          <c:order val="2"/>
          <c:tx>
            <c:strRef>
              <c:f>DONNEES!$F$311</c:f>
              <c:strCache>
                <c:ptCount val="1"/>
                <c:pt idx="0">
                  <c:v>Augmentation de capital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DONNEES!$G$311</c:f>
              <c:numCache/>
            </c:numRef>
          </c:val>
        </c:ser>
        <c:ser>
          <c:idx val="3"/>
          <c:order val="3"/>
          <c:tx>
            <c:strRef>
              <c:f>DONNEES!$F$312</c:f>
              <c:strCache>
                <c:ptCount val="1"/>
                <c:pt idx="0">
                  <c:v>Solde de gestion ou courant si &gt; 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DONNEES!$G$312</c:f>
              <c:numCache/>
            </c:numRef>
          </c:val>
        </c:ser>
        <c:overlap val="100"/>
        <c:axId val="36808602"/>
        <c:axId val="62841963"/>
      </c:bar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62841963"/>
        <c:crosses val="autoZero"/>
        <c:auto val="1"/>
        <c:lblOffset val="100"/>
        <c:noMultiLvlLbl val="0"/>
      </c:catAx>
      <c:valAx>
        <c:axId val="62841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08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3°/Les ajustements du "solde courant" ou "de gestion" et la variation de la trésorerie</a:t>
            </a:r>
          </a:p>
        </c:rich>
      </c:tx>
      <c:layout>
        <c:manualLayout>
          <c:xMode val="factor"/>
          <c:yMode val="factor"/>
          <c:x val="0.2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75"/>
          <c:w val="0.93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DONNEES!$B$309</c:f>
              <c:strCache>
                <c:ptCount val="1"/>
                <c:pt idx="0">
                  <c:v> = Variation de la trésorerie si &gt; 0</c:v>
                </c:pt>
              </c:strCache>
            </c:strRef>
          </c:tx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DONNEES!$C$309</c:f>
              <c:numCache/>
            </c:numRef>
          </c:val>
        </c:ser>
        <c:ser>
          <c:idx val="1"/>
          <c:order val="1"/>
          <c:tx>
            <c:strRef>
              <c:f>DONNEES!$B$310</c:f>
              <c:strCache>
                <c:ptCount val="1"/>
                <c:pt idx="0">
                  <c:v>Solde de gestion ou courant si &lt; 0</c:v>
                </c:pt>
              </c:strCache>
            </c:strRef>
          </c:tx>
          <c:spPr>
            <a:pattFill prst="dkVert">
              <a:fgClr>
                <a:srgbClr val="8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800000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DONNEES!$C$310</c:f>
              <c:numCache/>
            </c:numRef>
          </c:val>
        </c:ser>
        <c:overlap val="100"/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6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8"/>
          <c:w val="0.932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DONNEES!$F$300</c:f>
              <c:strCache>
                <c:ptCount val="1"/>
                <c:pt idx="0">
                  <c:v>DAFIC si &lt; 0</c:v>
                </c:pt>
              </c:strCache>
            </c:strRef>
          </c:tx>
          <c:spPr>
            <a:pattFill prst="dkHorz">
              <a:fgClr>
                <a:srgbClr val="00FF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FFFF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DONNEES!$G$300</c:f>
              <c:numCache/>
            </c:numRef>
          </c:val>
        </c:ser>
        <c:ser>
          <c:idx val="1"/>
          <c:order val="1"/>
          <c:tx>
            <c:strRef>
              <c:f>DONNEES!$F$301</c:f>
              <c:strCache>
                <c:ptCount val="1"/>
                <c:pt idx="0">
                  <c:v>ETE si &gt;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0000"/>
                </a:fgClr>
                <a:bgClr>
                  <a:srgbClr val="00FF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DONNEES!$G$301</c:f>
              <c:numCache/>
            </c:numRef>
          </c:val>
        </c:ser>
        <c:overlap val="100"/>
        <c:axId val="43545870"/>
        <c:axId val="56368511"/>
      </c:bar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56368511"/>
        <c:crosses val="autoZero"/>
        <c:auto val="1"/>
        <c:lblOffset val="100"/>
        <c:noMultiLvlLbl val="0"/>
      </c:catAx>
      <c:valAx>
        <c:axId val="56368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45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1°/ b) Le STE couvre ou non les investissements en capital fixe et donne le DAFIC</a:t>
            </a:r>
          </a:p>
        </c:rich>
      </c:tx>
      <c:layout>
        <c:manualLayout>
          <c:xMode val="factor"/>
          <c:yMode val="factor"/>
          <c:x val="0.2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75"/>
          <c:w val="0.93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DONNEES!$B$300</c:f>
              <c:strCache>
                <c:ptCount val="1"/>
                <c:pt idx="0">
                  <c:v>DAFIC si &gt;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00FFFF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DONNEES!$C$300</c:f>
              <c:numCache/>
            </c:numRef>
          </c:val>
        </c:ser>
        <c:ser>
          <c:idx val="1"/>
          <c:order val="1"/>
          <c:tx>
            <c:strRef>
              <c:f>DONNEES!$B$301</c:f>
              <c:strCache>
                <c:ptCount val="1"/>
                <c:pt idx="0">
                  <c:v>Investissements en capital fixe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DONNEES!$C$301</c:f>
              <c:numCache/>
            </c:numRef>
          </c:val>
        </c:ser>
        <c:ser>
          <c:idx val="2"/>
          <c:order val="2"/>
          <c:tx>
            <c:strRef>
              <c:f>DONNEES!$B$302</c:f>
              <c:strCache>
                <c:ptCount val="1"/>
                <c:pt idx="0">
                  <c:v>ETE si &lt;  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Vert">
                <a:fgClr>
                  <a:srgbClr val="00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DONNEES!$C$302</c:f>
              <c:numCache/>
            </c:numRef>
          </c:val>
        </c:ser>
        <c:overlap val="100"/>
        <c:axId val="37554552"/>
        <c:axId val="2446649"/>
      </c:barChart>
      <c:catAx>
        <c:axId val="375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2446649"/>
        <c:crosses val="autoZero"/>
        <c:auto val="1"/>
        <c:lblOffset val="100"/>
        <c:noMultiLvlLbl val="0"/>
      </c:catAx>
      <c:valAx>
        <c:axId val="2446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54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8"/>
          <c:w val="0.932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DONNEES!$F$305</c:f>
              <c:strCache>
                <c:ptCount val="1"/>
                <c:pt idx="0">
                  <c:v>Solde financier si  &lt; 0</c:v>
                </c:pt>
              </c:strCache>
            </c:strRef>
          </c:tx>
          <c:spPr>
            <a:pattFill prst="dkHorz">
              <a:fgClr>
                <a:srgbClr val="00FF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FF0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DONNEES!$G$305</c:f>
              <c:numCache/>
            </c:numRef>
          </c:val>
        </c:ser>
        <c:ser>
          <c:idx val="1"/>
          <c:order val="1"/>
          <c:tx>
            <c:strRef>
              <c:f>DONNEES!$F$306</c:f>
              <c:strCache>
                <c:ptCount val="1"/>
                <c:pt idx="0">
                  <c:v>Nouveaux emprunts financiers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DONNEES!$G$306</c:f>
              <c:numCache/>
            </c:numRef>
          </c:val>
        </c:ser>
        <c:overlap val="100"/>
        <c:axId val="22019842"/>
        <c:axId val="63960851"/>
      </c:bar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63960851"/>
        <c:crosses val="autoZero"/>
        <c:auto val="1"/>
        <c:lblOffset val="100"/>
        <c:noMultiLvlLbl val="0"/>
      </c:catAx>
      <c:valAx>
        <c:axId val="63960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9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2° Les mouvements concernant la gestion de la dette financière et le "Solde financier"</a:t>
            </a:r>
          </a:p>
        </c:rich>
      </c:tx>
      <c:layout>
        <c:manualLayout>
          <c:xMode val="factor"/>
          <c:yMode val="factor"/>
          <c:x val="0.2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75"/>
          <c:w val="0.93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DONNEES!$B$305</c:f>
              <c:strCache>
                <c:ptCount val="1"/>
                <c:pt idx="0">
                  <c:v>Solde financier si  &gt;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00FFFF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DONNEES!$C$305</c:f>
              <c:numCache/>
            </c:numRef>
          </c:val>
        </c:ser>
        <c:ser>
          <c:idx val="1"/>
          <c:order val="1"/>
          <c:tx>
            <c:strRef>
              <c:f>DONNEES!$B$306</c:f>
              <c:strCache>
                <c:ptCount val="1"/>
                <c:pt idx="0">
                  <c:v>Remboursements d'emprunts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DONNEES!$C$306</c:f>
              <c:numCache/>
            </c:numRef>
          </c:val>
        </c:ser>
        <c:ser>
          <c:idx val="2"/>
          <c:order val="2"/>
          <c:tx>
            <c:strRef>
              <c:f>DONNEES!$B$307</c:f>
              <c:strCache>
                <c:ptCount val="1"/>
                <c:pt idx="0">
                  <c:v>Charges financières d'intérêt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DONNEES!$C$307</c:f>
              <c:numCache/>
            </c:numRef>
          </c:val>
        </c:ser>
        <c:overlap val="100"/>
        <c:axId val="38776748"/>
        <c:axId val="13446413"/>
      </c:bar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13446413"/>
        <c:crosses val="autoZero"/>
        <c:auto val="1"/>
        <c:lblOffset val="100"/>
        <c:noMultiLvlLbl val="0"/>
      </c:catAx>
      <c:valAx>
        <c:axId val="13446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76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8"/>
          <c:w val="0.932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DONNEES!$F$494</c:f>
              <c:strCache>
                <c:ptCount val="1"/>
                <c:pt idx="0">
                  <c:v>FTE si &lt; 0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0000FF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DONNEES!$G$494</c:f>
              <c:numCache/>
            </c:numRef>
          </c:val>
        </c:ser>
        <c:ser>
          <c:idx val="1"/>
          <c:order val="1"/>
          <c:tx>
            <c:strRef>
              <c:f>DONNEES!$F$495</c:f>
              <c:strCache>
                <c:ptCount val="1"/>
                <c:pt idx="0">
                  <c:v>Variation des BFR si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DONNEES!$G$495</c:f>
              <c:numCache/>
            </c:numRef>
          </c:val>
        </c:ser>
        <c:ser>
          <c:idx val="2"/>
          <c:order val="2"/>
          <c:tx>
            <c:strRef>
              <c:f>DONNEES!$F$496</c:f>
              <c:strCache>
                <c:ptCount val="1"/>
                <c:pt idx="0">
                  <c:v>Autofinancement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DONNEES!$G$496</c:f>
              <c:numCache/>
            </c:numRef>
          </c:val>
        </c:ser>
        <c:overlap val="100"/>
        <c:axId val="53908854"/>
        <c:axId val="15417639"/>
      </c:bar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15417639"/>
        <c:crosses val="autoZero"/>
        <c:auto val="1"/>
        <c:lblOffset val="100"/>
        <c:noMultiLvlLbl val="0"/>
      </c:catAx>
      <c:valAx>
        <c:axId val="15417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08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1°/ Le FTE
</a:t>
            </a:r>
          </a:p>
        </c:rich>
      </c:tx>
      <c:layout>
        <c:manualLayout>
          <c:xMode val="factor"/>
          <c:yMode val="factor"/>
          <c:x val="0.2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75"/>
          <c:w val="0.93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DONNEES!$B$494</c:f>
              <c:strCache>
                <c:ptCount val="1"/>
                <c:pt idx="0">
                  <c:v>FTE si &gt;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00FFFF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DONNEES!$C$494</c:f>
              <c:numCache/>
            </c:numRef>
          </c:val>
        </c:ser>
        <c:ser>
          <c:idx val="1"/>
          <c:order val="1"/>
          <c:tx>
            <c:strRef>
              <c:f>DONNEES!$B$495</c:f>
              <c:strCache>
                <c:ptCount val="1"/>
                <c:pt idx="0">
                  <c:v>Variation des BFR si &gt; 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808080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DONNEES!$C$495</c:f>
              <c:numCache/>
            </c:numRef>
          </c:val>
        </c:ser>
        <c:overlap val="100"/>
        <c:axId val="4541024"/>
        <c:axId val="40869217"/>
      </c:bar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40869217"/>
        <c:crosses val="autoZero"/>
        <c:auto val="1"/>
        <c:lblOffset val="100"/>
        <c:noMultiLvlLbl val="0"/>
      </c:catAx>
      <c:valAx>
        <c:axId val="40869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1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DONNEES!$F$509</c:f>
              <c:strCache>
                <c:ptCount val="1"/>
                <c:pt idx="0">
                  <c:v> = Variation de la trésorerie si &lt; 0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80808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DONNEES!$F$510</c:f>
              <c:strCache>
                <c:ptCount val="1"/>
                <c:pt idx="0">
                  <c:v>Capacité (ou besoin) de financement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DONNEES!$F$511</c:f>
              <c:strCache>
                <c:ptCount val="1"/>
                <c:pt idx="0">
                  <c:v>FTF  si  &gt;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DONNEES!$G$511</c:f>
              <c:numCache>
                <c:ptCount val="1"/>
                <c:pt idx="0">
                  <c:v>750</c:v>
                </c:pt>
              </c:numCache>
            </c:numRef>
          </c:val>
        </c:ser>
        <c:overlap val="100"/>
        <c:axId val="32278634"/>
        <c:axId val="22072251"/>
      </c:bar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solidFill>
                  <a:srgbClr val="FFFFFF"/>
                </a:solidFill>
              </a:defRPr>
            </a:pPr>
          </a:p>
        </c:txPr>
        <c:crossAx val="22072251"/>
        <c:crosses val="autoZero"/>
        <c:auto val="1"/>
        <c:lblOffset val="100"/>
        <c:noMultiLvlLbl val="0"/>
      </c:catAx>
      <c:valAx>
        <c:axId val="2207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8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Les emplois et les ressources globales : 
la variation </a:t>
            </a:r>
            <a:r>
              <a:rPr lang="en-US" cap="none" sz="1600" b="1" i="1" u="none" baseline="0"/>
              <a:t>résultante</a:t>
            </a:r>
            <a:r>
              <a:rPr lang="en-US" cap="none" sz="1600" b="1" i="0" u="none" baseline="0"/>
              <a:t> de la trésorerie T</a:t>
            </a:r>
          </a:p>
        </c:rich>
      </c:tx>
      <c:layout>
        <c:manualLayout>
          <c:xMode val="factor"/>
          <c:yMode val="factor"/>
          <c:x val="0.2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75"/>
          <c:w val="0.93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DONNEES!$B$45</c:f>
              <c:strCache>
                <c:ptCount val="1"/>
                <c:pt idx="0">
                  <c:v>Variation de la trésorerie si &gt; 0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DONNEES!$C$45</c:f>
              <c:numCache/>
            </c:numRef>
          </c:val>
        </c:ser>
        <c:ser>
          <c:idx val="1"/>
          <c:order val="1"/>
          <c:tx>
            <c:strRef>
              <c:f>DONNEES!$B$46</c:f>
              <c:strCache>
                <c:ptCount val="1"/>
                <c:pt idx="0">
                  <c:v>Variation des fournisseurs si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DONNEES!$C$46</c:f>
              <c:numCache/>
            </c:numRef>
          </c:val>
        </c:ser>
        <c:ser>
          <c:idx val="2"/>
          <c:order val="2"/>
          <c:tx>
            <c:strRef>
              <c:f>DONNEES!$B$47</c:f>
              <c:strCache>
                <c:ptCount val="1"/>
                <c:pt idx="0">
                  <c:v>Variation des clients si &gt; 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DONNEES!$C$47</c:f>
              <c:numCache/>
            </c:numRef>
          </c:val>
        </c:ser>
        <c:ser>
          <c:idx val="3"/>
          <c:order val="3"/>
          <c:tx>
            <c:strRef>
              <c:f>DONNEES!$B$48</c:f>
              <c:strCache>
                <c:ptCount val="1"/>
                <c:pt idx="0">
                  <c:v>Variation des stocks si &gt; 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DONNEES!$C$48</c:f>
              <c:numCache/>
            </c:numRef>
          </c:val>
        </c:ser>
        <c:ser>
          <c:idx val="4"/>
          <c:order val="4"/>
          <c:tx>
            <c:strRef>
              <c:f>DONNEES!$B$49</c:f>
              <c:strCache>
                <c:ptCount val="1"/>
                <c:pt idx="0">
                  <c:v>Remboursements d'emprunts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DONNEES!$C$49</c:f>
              <c:numCache/>
            </c:numRef>
          </c:val>
        </c:ser>
        <c:ser>
          <c:idx val="5"/>
          <c:order val="5"/>
          <c:tx>
            <c:strRef>
              <c:f>DONNEES!$B$50</c:f>
              <c:strCache>
                <c:ptCount val="1"/>
                <c:pt idx="0">
                  <c:v>Investissements en capital fixe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</c:f>
              <c:numCache/>
            </c:numRef>
          </c:val>
        </c:ser>
        <c:overlap val="100"/>
        <c:axId val="27112128"/>
        <c:axId val="42682561"/>
      </c:bar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2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Conclusion/ La variation de la trésorerie résultante : C(B)F + FTF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DONNEES!$B$509</c:f>
              <c:strCache>
                <c:ptCount val="1"/>
                <c:pt idx="0">
                  <c:v> Variation de la trésorerie si &gt; 0</c:v>
                </c:pt>
              </c:strCache>
            </c:strRef>
          </c:tx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DONNEES!$C$509</c:f>
              <c:numCache>
                <c:ptCount val="1"/>
                <c:pt idx="0">
                  <c:v>400</c:v>
                </c:pt>
              </c:numCache>
            </c:numRef>
          </c:val>
        </c:ser>
        <c:ser>
          <c:idx val="1"/>
          <c:order val="1"/>
          <c:tx>
            <c:strRef>
              <c:f>DONNEES!$B$510</c:f>
              <c:strCache>
                <c:ptCount val="1"/>
                <c:pt idx="0">
                  <c:v>Capacité (ou besoin) de financement </c:v>
                </c:pt>
              </c:strCache>
            </c:strRef>
          </c:tx>
          <c:spPr>
            <a:pattFill prst="dkVert">
              <a:fgClr>
                <a:srgbClr val="8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0000"/>
                </a:fgClr>
                <a:bgClr>
                  <a:srgbClr val="CC99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DONNEES!$C$510</c:f>
              <c:numCache>
                <c:ptCount val="1"/>
                <c:pt idx="0">
                  <c:v>350</c:v>
                </c:pt>
              </c:numCache>
            </c:numRef>
          </c:val>
        </c:ser>
        <c:ser>
          <c:idx val="2"/>
          <c:order val="2"/>
          <c:tx>
            <c:strRef>
              <c:f>DONNEES!$B$511</c:f>
              <c:strCache>
                <c:ptCount val="1"/>
                <c:pt idx="0">
                  <c:v>FTF  si  &lt; 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DONNEES!$C$511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4432532"/>
        <c:axId val="43021877"/>
      </c:barChart>
      <c:cat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FFFFFF"/>
                </a:solidFill>
              </a:defRPr>
            </a:pPr>
          </a:p>
        </c:txPr>
        <c:crossAx val="43021877"/>
        <c:crosses val="autoZero"/>
        <c:auto val="1"/>
        <c:lblOffset val="100"/>
        <c:noMultiLvlLbl val="0"/>
      </c:catAx>
      <c:valAx>
        <c:axId val="43021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32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8"/>
          <c:w val="0.932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DONNEES!$F$500</c:f>
              <c:strCache>
                <c:ptCount val="1"/>
                <c:pt idx="0">
                  <c:v>FTI si  &gt; 0</c:v>
                </c:pt>
              </c:strCache>
            </c:strRef>
          </c:tx>
          <c:spPr>
            <a:pattFill prst="dkHorz">
              <a:fgClr>
                <a:srgbClr val="00FF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FF660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DONNEES!$G$500</c:f>
              <c:numCache/>
            </c:numRef>
          </c:val>
        </c:ser>
        <c:ser>
          <c:idx val="1"/>
          <c:order val="1"/>
          <c:tx>
            <c:strRef>
              <c:f>DONNEES!$F$501</c:f>
              <c:strCache>
                <c:ptCount val="1"/>
                <c:pt idx="0">
                  <c:v>Cessions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DONNEES!$G$501</c:f>
              <c:numCache/>
            </c:numRef>
          </c:val>
        </c:ser>
        <c:overlap val="100"/>
        <c:axId val="51652574"/>
        <c:axId val="62219983"/>
      </c:bar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62219983"/>
        <c:crosses val="autoZero"/>
        <c:auto val="1"/>
        <c:lblOffset val="100"/>
        <c:noMultiLvlLbl val="0"/>
      </c:catAx>
      <c:valAx>
        <c:axId val="62219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52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2°/ Le FTI</a:t>
            </a:r>
          </a:p>
        </c:rich>
      </c:tx>
      <c:layout>
        <c:manualLayout>
          <c:xMode val="factor"/>
          <c:yMode val="factor"/>
          <c:x val="0.2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5"/>
          <c:w val="0.9325"/>
          <c:h val="0.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DONNEES!$B$500</c:f>
              <c:strCache>
                <c:ptCount val="1"/>
                <c:pt idx="0">
                  <c:v>FTI si  &lt;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00FFFF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DONNEES!$C$500</c:f>
              <c:numCache/>
            </c:numRef>
          </c:val>
        </c:ser>
        <c:ser>
          <c:idx val="1"/>
          <c:order val="1"/>
          <c:tx>
            <c:strRef>
              <c:f>DONNEES!$B$501</c:f>
              <c:strCache>
                <c:ptCount val="1"/>
                <c:pt idx="0">
                  <c:v>Investissements en capital fixe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DONNEES!$C$501</c:f>
              <c:numCache/>
            </c:numRef>
          </c:val>
        </c:ser>
        <c:overlap val="100"/>
        <c:axId val="23108936"/>
        <c:axId val="6653833"/>
      </c:bar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6653833"/>
        <c:crosses val="autoZero"/>
        <c:auto val="1"/>
        <c:lblOffset val="100"/>
        <c:noMultiLvlLbl val="0"/>
      </c:catAx>
      <c:valAx>
        <c:axId val="6653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8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8"/>
          <c:w val="0.932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DONNEES!$F$504</c:f>
              <c:strCache>
                <c:ptCount val="1"/>
                <c:pt idx="0">
                  <c:v>FTF  si  &lt; 0</c:v>
                </c:pt>
              </c:strCache>
            </c:strRef>
          </c:tx>
          <c:spPr>
            <a:pattFill prst="dkHorz">
              <a:fgClr>
                <a:srgbClr val="00FF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FF0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DONNEES!$G$504</c:f>
              <c:numCache/>
            </c:numRef>
          </c:val>
        </c:ser>
        <c:ser>
          <c:idx val="1"/>
          <c:order val="1"/>
          <c:tx>
            <c:strRef>
              <c:f>DONNEES!$F$505</c:f>
              <c:strCache>
                <c:ptCount val="1"/>
                <c:pt idx="0">
                  <c:v>Nouveaux emprunts financiers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DONNEES!$G$505</c:f>
              <c:numCache/>
            </c:numRef>
          </c:val>
        </c:ser>
        <c:ser>
          <c:idx val="2"/>
          <c:order val="2"/>
          <c:tx>
            <c:strRef>
              <c:f>DONNEES!$F$506</c:f>
              <c:strCache>
                <c:ptCount val="1"/>
                <c:pt idx="0">
                  <c:v>Augmentation de capital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DONNEES!$G$506</c:f>
              <c:numCache/>
            </c:numRef>
          </c:val>
        </c:ser>
        <c:overlap val="100"/>
        <c:axId val="59884498"/>
        <c:axId val="2089571"/>
      </c:bar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2089571"/>
        <c:crosses val="autoZero"/>
        <c:auto val="1"/>
        <c:lblOffset val="100"/>
        <c:noMultiLvlLbl val="0"/>
      </c:catAx>
      <c:valAx>
        <c:axId val="2089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84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3°/ Le FTF (seulement le financement externe) </a:t>
            </a:r>
          </a:p>
        </c:rich>
      </c:tx>
      <c:layout>
        <c:manualLayout>
          <c:xMode val="factor"/>
          <c:yMode val="factor"/>
          <c:x val="0.2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5"/>
          <c:w val="0.9325"/>
          <c:h val="0.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DONNEES!$B$504</c:f>
              <c:strCache>
                <c:ptCount val="1"/>
                <c:pt idx="0">
                  <c:v>FTF  si  &gt; 0</c:v>
                </c:pt>
              </c:strCache>
            </c:strRef>
          </c:tx>
          <c:spPr>
            <a:pattFill prst="dkVert">
              <a:fgClr>
                <a:srgbClr val="CCFFCC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CCFFCC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DONNEES!$C$504</c:f>
              <c:numCache/>
            </c:numRef>
          </c:val>
        </c:ser>
        <c:ser>
          <c:idx val="1"/>
          <c:order val="1"/>
          <c:tx>
            <c:strRef>
              <c:f>DONNEES!$B$505</c:f>
              <c:strCache>
                <c:ptCount val="1"/>
                <c:pt idx="0">
                  <c:v>Remboursements d'emprunts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DONNEES!$C$505</c:f>
              <c:numCache/>
            </c:numRef>
          </c:val>
        </c:ser>
        <c:overlap val="100"/>
        <c:axId val="18806140"/>
        <c:axId val="35037533"/>
      </c:bar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35037533"/>
        <c:crosses val="autoZero"/>
        <c:auto val="1"/>
        <c:lblOffset val="100"/>
        <c:noMultiLvlLbl val="0"/>
      </c:catAx>
      <c:valAx>
        <c:axId val="3503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6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8"/>
          <c:w val="0.932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DONNEES!$F$143</c:f>
              <c:strCache>
                <c:ptCount val="1"/>
                <c:pt idx="0">
                  <c:v> + Var.FR - Var. BFR si &gt; 0</c:v>
                </c:pt>
              </c:strCache>
            </c:strRef>
          </c:tx>
          <c:spPr>
            <a:solidFill>
              <a:srgbClr val="FF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DONNEES!$G$143</c:f>
              <c:numCache/>
            </c:numRef>
          </c:val>
        </c:ser>
        <c:ser>
          <c:idx val="1"/>
          <c:order val="1"/>
          <c:tx>
            <c:strRef>
              <c:f>DONNEES!$F$144</c:f>
              <c:strCache>
                <c:ptCount val="1"/>
                <c:pt idx="0">
                  <c:v>Variation des BFRF si 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0000"/>
                </a:fgClr>
                <a:bgClr>
                  <a:srgbClr val="80808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DONNEES!$G$144</c:f>
              <c:numCache/>
            </c:numRef>
          </c:val>
        </c:ser>
        <c:ser>
          <c:idx val="2"/>
          <c:order val="2"/>
          <c:tx>
            <c:strRef>
              <c:f>DONNEES!$F$145</c:f>
              <c:strCache>
                <c:ptCount val="1"/>
                <c:pt idx="0">
                  <c:v>Variation du FRF si  &gt;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0000"/>
                </a:fgClr>
                <a:bgClr>
                  <a:srgbClr val="0000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DONNEES!$G$145</c:f>
              <c:numCache/>
            </c:numRef>
          </c:val>
        </c:ser>
        <c:overlap val="100"/>
        <c:axId val="48598730"/>
        <c:axId val="34735387"/>
      </c:bar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34735387"/>
        <c:crosses val="autoZero"/>
        <c:auto val="1"/>
        <c:lblOffset val="100"/>
        <c:noMultiLvlLbl val="0"/>
      </c:catAx>
      <c:valAx>
        <c:axId val="34735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8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Les emplois et les ressources de trésorerie : 
Var. T = Var. FR - Var. BFR</a:t>
            </a:r>
          </a:p>
        </c:rich>
      </c:tx>
      <c:layout>
        <c:manualLayout>
          <c:xMode val="factor"/>
          <c:yMode val="factor"/>
          <c:x val="0.2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75"/>
          <c:w val="0.93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DONNEES!$B$143</c:f>
              <c:strCache>
                <c:ptCount val="1"/>
                <c:pt idx="0">
                  <c:v> + Var.FR - Var. BFR si &lt; 0</c:v>
                </c:pt>
              </c:strCache>
            </c:strRef>
          </c:tx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DONNEES!$C$143</c:f>
              <c:numCache/>
            </c:numRef>
          </c:val>
        </c:ser>
        <c:ser>
          <c:idx val="1"/>
          <c:order val="1"/>
          <c:tx>
            <c:strRef>
              <c:f>DONNEES!$B$144</c:f>
              <c:strCache>
                <c:ptCount val="1"/>
                <c:pt idx="0">
                  <c:v>Variation des BFRF si  &gt; 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0000"/>
                </a:fgClr>
                <a:bgClr>
                  <a:srgbClr val="808080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DONNEES!$C$144</c:f>
              <c:numCache/>
            </c:numRef>
          </c:val>
        </c:ser>
        <c:ser>
          <c:idx val="2"/>
          <c:order val="2"/>
          <c:tx>
            <c:strRef>
              <c:f>DONNEES!$B$145</c:f>
              <c:strCache>
                <c:ptCount val="1"/>
                <c:pt idx="0">
                  <c:v>Variation du FRF si &lt; 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0000"/>
                </a:fgClr>
                <a:bgClr>
                  <a:srgbClr val="0000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DONNEES!$C$145</c:f>
              <c:numCache/>
            </c:numRef>
          </c:val>
        </c:ser>
        <c:overlap val="100"/>
        <c:axId val="44183028"/>
        <c:axId val="62102933"/>
      </c:barChart>
      <c:catAx>
        <c:axId val="4418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62102933"/>
        <c:crosses val="autoZero"/>
        <c:auto val="1"/>
        <c:lblOffset val="100"/>
        <c:noMultiLvlLbl val="0"/>
      </c:catAx>
      <c:valAx>
        <c:axId val="62102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83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8"/>
          <c:w val="0.932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DONNEES!$F$136</c:f>
              <c:strCache>
                <c:ptCount val="1"/>
                <c:pt idx="0">
                  <c:v>Variation des BFRF si  &gt; 0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80808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DONNEES!$G$136</c:f>
              <c:numCache/>
            </c:numRef>
          </c:val>
        </c:ser>
        <c:ser>
          <c:idx val="1"/>
          <c:order val="1"/>
          <c:tx>
            <c:strRef>
              <c:f>DONNEES!$F$137</c:f>
              <c:strCache>
                <c:ptCount val="1"/>
                <c:pt idx="0">
                  <c:v>Variation des fournisseurs si &gt;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DONNEES!$G$137</c:f>
              <c:numCache/>
            </c:numRef>
          </c:val>
        </c:ser>
        <c:ser>
          <c:idx val="2"/>
          <c:order val="2"/>
          <c:tx>
            <c:strRef>
              <c:f>DONNEES!$F$138</c:f>
              <c:strCache>
                <c:ptCount val="1"/>
                <c:pt idx="0">
                  <c:v>Variation des clients si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DONNEES!$G$138</c:f>
              <c:numCache/>
            </c:numRef>
          </c:val>
        </c:ser>
        <c:ser>
          <c:idx val="3"/>
          <c:order val="3"/>
          <c:tx>
            <c:strRef>
              <c:f>DONNEES!$F$139</c:f>
              <c:strCache>
                <c:ptCount val="1"/>
                <c:pt idx="0">
                  <c:v>Variation des stocks si &lt; 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DONNEES!$G$139</c:f>
              <c:numCache/>
            </c:numRef>
          </c:val>
        </c:ser>
        <c:overlap val="100"/>
        <c:axId val="22055486"/>
        <c:axId val="64281647"/>
      </c:bar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64281647"/>
        <c:crosses val="autoZero"/>
        <c:auto val="1"/>
        <c:lblOffset val="100"/>
        <c:noMultiLvlLbl val="0"/>
      </c:catAx>
      <c:valAx>
        <c:axId val="64281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55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2°/ Les emplois et les ressources "cycliques" : 
la variation des BFR</a:t>
            </a:r>
          </a:p>
        </c:rich>
      </c:tx>
      <c:layout>
        <c:manualLayout>
          <c:xMode val="factor"/>
          <c:yMode val="factor"/>
          <c:x val="0.2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75"/>
          <c:w val="0.93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DONNEES!$B$136</c:f>
              <c:strCache>
                <c:ptCount val="1"/>
                <c:pt idx="0">
                  <c:v>Variation des BFRF si  &lt; 0</c:v>
                </c:pt>
              </c:strCache>
            </c:strRef>
          </c:tx>
          <c:spPr>
            <a:pattFill prst="dkVert">
              <a:fgClr>
                <a:srgbClr val="808080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80808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DONNEES!$C$136</c:f>
              <c:numCache/>
            </c:numRef>
          </c:val>
        </c:ser>
        <c:ser>
          <c:idx val="1"/>
          <c:order val="1"/>
          <c:tx>
            <c:strRef>
              <c:f>DONNEES!$B$137</c:f>
              <c:strCache>
                <c:ptCount val="1"/>
                <c:pt idx="0">
                  <c:v>Variation des fournisseurs si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DONNEES!$C$137</c:f>
              <c:numCache/>
            </c:numRef>
          </c:val>
        </c:ser>
        <c:ser>
          <c:idx val="2"/>
          <c:order val="2"/>
          <c:tx>
            <c:strRef>
              <c:f>DONNEES!$B$138</c:f>
              <c:strCache>
                <c:ptCount val="1"/>
                <c:pt idx="0">
                  <c:v>Variation des clients si &gt; 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DONNEES!$C$138</c:f>
              <c:numCache/>
            </c:numRef>
          </c:val>
        </c:ser>
        <c:ser>
          <c:idx val="3"/>
          <c:order val="3"/>
          <c:tx>
            <c:strRef>
              <c:f>DONNEES!$B$139</c:f>
              <c:strCache>
                <c:ptCount val="1"/>
                <c:pt idx="0">
                  <c:v>Variation des stocks si &gt; 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DONNEES!$C$139</c:f>
              <c:numCache/>
            </c:numRef>
          </c:val>
        </c:ser>
        <c:overlap val="100"/>
        <c:axId val="41663912"/>
        <c:axId val="39430889"/>
      </c:bar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39430889"/>
        <c:crosses val="autoZero"/>
        <c:auto val="1"/>
        <c:lblOffset val="100"/>
        <c:noMultiLvlLbl val="0"/>
      </c:catAx>
      <c:valAx>
        <c:axId val="39430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63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8"/>
          <c:w val="0.932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DONNEES!$F$128</c:f>
              <c:strCache>
                <c:ptCount val="1"/>
                <c:pt idx="0">
                  <c:v>Variation du FRF si &lt; 0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0000FF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DONNEES!$G$128</c:f>
              <c:numCache/>
            </c:numRef>
          </c:val>
        </c:ser>
        <c:ser>
          <c:idx val="1"/>
          <c:order val="1"/>
          <c:tx>
            <c:strRef>
              <c:f>DONNEES!$F$129</c:f>
              <c:strCache>
                <c:ptCount val="1"/>
                <c:pt idx="0">
                  <c:v>Nouveaux emprunts financiers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DONNEES!$G$129</c:f>
              <c:numCache/>
            </c:numRef>
          </c:val>
        </c:ser>
        <c:ser>
          <c:idx val="2"/>
          <c:order val="2"/>
          <c:tx>
            <c:strRef>
              <c:f>DONNEES!$F$130</c:f>
              <c:strCache>
                <c:ptCount val="1"/>
                <c:pt idx="0">
                  <c:v>Augmentation de capital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DONNEES!$G$130</c:f>
              <c:numCache/>
            </c:numRef>
          </c:val>
        </c:ser>
        <c:ser>
          <c:idx val="3"/>
          <c:order val="3"/>
          <c:tx>
            <c:strRef>
              <c:f>DONNEES!$F$131</c:f>
              <c:strCache>
                <c:ptCount val="1"/>
                <c:pt idx="0">
                  <c:v>Cessions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DONNEES!$G$131</c:f>
              <c:numCache/>
            </c:numRef>
          </c:val>
        </c:ser>
        <c:ser>
          <c:idx val="4"/>
          <c:order val="4"/>
          <c:tx>
            <c:strRef>
              <c:f>DONNEES!$F$132</c:f>
              <c:strCache>
                <c:ptCount val="1"/>
                <c:pt idx="0">
                  <c:v>Autofinancement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DONNEES!$G$132</c:f>
              <c:numCache/>
            </c:numRef>
          </c:val>
        </c:ser>
        <c:overlap val="100"/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39785411"/>
        <c:crosses val="autoZero"/>
        <c:auto val="1"/>
        <c:lblOffset val="100"/>
        <c:noMultiLvlLbl val="0"/>
      </c:catAx>
      <c:valAx>
        <c:axId val="39785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33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1°/ Les emplois et les ressources "acycliques" : 
la variation du FR(F)</a:t>
            </a:r>
          </a:p>
        </c:rich>
      </c:tx>
      <c:layout>
        <c:manualLayout>
          <c:xMode val="factor"/>
          <c:yMode val="factor"/>
          <c:x val="0.2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75"/>
          <c:w val="0.93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DONNEES!$B$128</c:f>
              <c:strCache>
                <c:ptCount val="1"/>
                <c:pt idx="0">
                  <c:v>Variation du FRF si  &gt; 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80808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00FF"/>
                </a:fgClr>
                <a:bgClr>
                  <a:srgbClr val="80808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DONNEES!$C$128</c:f>
              <c:numCache/>
            </c:numRef>
          </c:val>
        </c:ser>
        <c:ser>
          <c:idx val="1"/>
          <c:order val="1"/>
          <c:tx>
            <c:strRef>
              <c:f>DONNEES!$B$129</c:f>
              <c:strCache>
                <c:ptCount val="1"/>
                <c:pt idx="0">
                  <c:v>Remboursements d'emprunts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DONNEES!$C$129</c:f>
              <c:numCache/>
            </c:numRef>
          </c:val>
        </c:ser>
        <c:ser>
          <c:idx val="2"/>
          <c:order val="2"/>
          <c:tx>
            <c:strRef>
              <c:f>DONNEES!$B$130</c:f>
              <c:strCache>
                <c:ptCount val="1"/>
                <c:pt idx="0">
                  <c:v>Investissements en capital fixe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DONNEES!$C$130</c:f>
              <c:numCache/>
            </c:numRef>
          </c:val>
        </c:ser>
        <c:overlap val="100"/>
        <c:axId val="22524380"/>
        <c:axId val="1392829"/>
      </c:bar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1392829"/>
        <c:crosses val="autoZero"/>
        <c:auto val="1"/>
        <c:lblOffset val="100"/>
        <c:noMultiLvlLbl val="0"/>
      </c:catAx>
      <c:valAx>
        <c:axId val="1392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4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8"/>
          <c:w val="0.932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DONNEES!$F$294</c:f>
              <c:strCache>
                <c:ptCount val="1"/>
                <c:pt idx="0">
                  <c:v>ETE si &lt; 0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0000FF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DONNEES!$G$294</c:f>
              <c:numCache/>
            </c:numRef>
          </c:val>
        </c:ser>
        <c:ser>
          <c:idx val="1"/>
          <c:order val="1"/>
          <c:tx>
            <c:strRef>
              <c:f>DONNEES!$F$295</c:f>
              <c:strCache>
                <c:ptCount val="1"/>
                <c:pt idx="0">
                  <c:v>Variation des BFR si &lt; 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DONNEES!$G$295</c:f>
              <c:numCache/>
            </c:numRef>
          </c:val>
        </c:ser>
        <c:ser>
          <c:idx val="2"/>
          <c:order val="2"/>
          <c:tx>
            <c:strRef>
              <c:f>DONNEES!$F$296</c:f>
              <c:strCache>
                <c:ptCount val="1"/>
                <c:pt idx="0">
                  <c:v>EBE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DONNEES!$G$296</c:f>
              <c:numCache/>
            </c:numRef>
          </c:val>
        </c:ser>
        <c:overlap val="100"/>
        <c:axId val="12535462"/>
        <c:axId val="45710295"/>
      </c:bar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</a:defRPr>
            </a:pPr>
          </a:p>
        </c:txPr>
        <c:crossAx val="45710295"/>
        <c:crosses val="autoZero"/>
        <c:auto val="1"/>
        <c:lblOffset val="100"/>
        <c:noMultiLvlLbl val="0"/>
      </c:catAx>
      <c:valAx>
        <c:axId val="45710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35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0.33475</cdr:x>
      <cdr:y>0.11625</cdr:y>
    </cdr:from>
    <cdr:to>
      <cdr:x>0.67275</cdr:x>
      <cdr:y>0.1725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609600"/>
          <a:ext cx="2028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Ressources financières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0.1325</cdr:y>
    </cdr:from>
    <cdr:to>
      <cdr:x>0.8775</cdr:x>
      <cdr:y>0.18875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695325"/>
          <a:ext cx="31146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Investissements en capital circulant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0.33475</cdr:x>
      <cdr:y>0.1345</cdr:y>
    </cdr:from>
    <cdr:to>
      <cdr:x>0.86175</cdr:x>
      <cdr:y>0.19075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704850"/>
          <a:ext cx="3162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Ressources financières et Var. T &lt; 0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0.36075</cdr:x>
      <cdr:y>0.13225</cdr:y>
    </cdr:from>
    <cdr:to>
      <cdr:x>0.83175</cdr:x>
      <cdr:y>0.1885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695325"/>
          <a:ext cx="2790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Emplois financiers et Var. T &gt; 0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0.1345</cdr:y>
    </cdr:from>
    <cdr:to>
      <cdr:x>0.657</cdr:x>
      <cdr:y>0.19075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704850"/>
          <a:ext cx="2028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Ressources financières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0.1325</cdr:y>
    </cdr:from>
    <cdr:to>
      <cdr:x>1</cdr:x>
      <cdr:y>0.18875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695325"/>
          <a:ext cx="57721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Investissement en capital fixe et désinvestissement en capital circulmant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0.1345</cdr:y>
    </cdr:from>
    <cdr:to>
      <cdr:x>0.76825</cdr:x>
      <cdr:y>0.19075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704850"/>
          <a:ext cx="2695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Nouveaux emprunts financiers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0.1325</cdr:y>
    </cdr:from>
    <cdr:to>
      <cdr:x>0.90325</cdr:x>
      <cdr:y>0.18875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695325"/>
          <a:ext cx="32670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Charges d'intérêt et remboursements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0.07175</cdr:y>
    </cdr:from>
    <cdr:to>
      <cdr:x>0.92675</cdr:x>
      <cdr:y>0.17875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371475"/>
          <a:ext cx="34480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Le flux d'autofinancement (CAF), 
la diminution des BFR  et le FTE si  &lt; 0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0.1325</cdr:y>
    </cdr:from>
    <cdr:to>
      <cdr:x>0.97225</cdr:x>
      <cdr:y>0.18875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695325"/>
          <a:ext cx="3676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L'augmentation des BFR et le FTE si  &gt; 0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0.23</cdr:y>
    </cdr:from>
    <cdr:to>
      <cdr:x>0.83225</cdr:x>
      <cdr:y>-536870.682</cdr:y>
    </cdr:to>
    <cdr:sp>
      <cdr:nvSpPr>
        <cdr:cNvPr id="1" name="TextBox 1"/>
        <cdr:cNvSpPr txBox="1">
          <a:spLocks noChangeArrowheads="1"/>
        </cdr:cNvSpPr>
      </cdr:nvSpPr>
      <cdr:spPr>
        <a:xfrm>
          <a:off x="1828800" y="0"/>
          <a:ext cx="3162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1" i="0" u="none" baseline="0"/>
            <a:t>Ressources financières et Var. T &lt; 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0.36075</cdr:x>
      <cdr:y>0.1325</cdr:y>
    </cdr:from>
    <cdr:to>
      <cdr:x>0.6405</cdr:x>
      <cdr:y>0.18875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695325"/>
          <a:ext cx="16573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Emplois financiers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</cdr:x>
      <cdr:y>0.2825</cdr:y>
    </cdr:from>
    <cdr:to>
      <cdr:x>0.796</cdr:x>
      <cdr:y>-536870.6295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0"/>
          <a:ext cx="2790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1" i="0" u="none" baseline="0"/>
            <a:t>Emplois financiers et Var. T &gt; 0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0.1345</cdr:y>
    </cdr:from>
    <cdr:to>
      <cdr:x>0.66025</cdr:x>
      <cdr:y>0.19075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704850"/>
          <a:ext cx="2047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Les désinvestissements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0.13225</cdr:y>
    </cdr:from>
    <cdr:to>
      <cdr:x>0.73125</cdr:x>
      <cdr:y>0.1885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695325"/>
          <a:ext cx="22479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Les investissements bruts 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</cdr:x>
      <cdr:y>0.07375</cdr:y>
    </cdr:from>
    <cdr:to>
      <cdr:x>0.792</cdr:x>
      <cdr:y>0.18075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381000"/>
          <a:ext cx="27908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Ressources financières externes 
et le FTF si &lt; 0 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0.07175</cdr:y>
    </cdr:from>
    <cdr:to>
      <cdr:x>0.76975</cdr:x>
      <cdr:y>0.1985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371475"/>
          <a:ext cx="28003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Emplois financiers externes 
et le FTF si  &gt; 0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54</xdr:row>
      <xdr:rowOff>0</xdr:rowOff>
    </xdr:from>
    <xdr:to>
      <xdr:col>9</xdr:col>
      <xdr:colOff>190500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4152900" y="10496550"/>
        <a:ext cx="6000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5</xdr:col>
      <xdr:colOff>1019175</xdr:colOff>
      <xdr:row>77</xdr:row>
      <xdr:rowOff>0</xdr:rowOff>
    </xdr:to>
    <xdr:graphicFrame>
      <xdr:nvGraphicFramePr>
        <xdr:cNvPr id="2" name="Chart 7"/>
        <xdr:cNvGraphicFramePr/>
      </xdr:nvGraphicFramePr>
      <xdr:xfrm>
        <a:off x="152400" y="10496550"/>
        <a:ext cx="592455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198</xdr:row>
      <xdr:rowOff>0</xdr:rowOff>
    </xdr:from>
    <xdr:to>
      <xdr:col>9</xdr:col>
      <xdr:colOff>190500</xdr:colOff>
      <xdr:row>221</xdr:row>
      <xdr:rowOff>0</xdr:rowOff>
    </xdr:to>
    <xdr:graphicFrame>
      <xdr:nvGraphicFramePr>
        <xdr:cNvPr id="3" name="Chart 12"/>
        <xdr:cNvGraphicFramePr/>
      </xdr:nvGraphicFramePr>
      <xdr:xfrm>
        <a:off x="4152900" y="39033450"/>
        <a:ext cx="6000750" cy="525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198</xdr:row>
      <xdr:rowOff>0</xdr:rowOff>
    </xdr:from>
    <xdr:to>
      <xdr:col>5</xdr:col>
      <xdr:colOff>1019175</xdr:colOff>
      <xdr:row>221</xdr:row>
      <xdr:rowOff>0</xdr:rowOff>
    </xdr:to>
    <xdr:graphicFrame>
      <xdr:nvGraphicFramePr>
        <xdr:cNvPr id="4" name="Chart 13"/>
        <xdr:cNvGraphicFramePr/>
      </xdr:nvGraphicFramePr>
      <xdr:xfrm>
        <a:off x="152400" y="39033450"/>
        <a:ext cx="5924550" cy="525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619125</xdr:colOff>
      <xdr:row>173</xdr:row>
      <xdr:rowOff>0</xdr:rowOff>
    </xdr:from>
    <xdr:to>
      <xdr:col>9</xdr:col>
      <xdr:colOff>190500</xdr:colOff>
      <xdr:row>196</xdr:row>
      <xdr:rowOff>0</xdr:rowOff>
    </xdr:to>
    <xdr:graphicFrame>
      <xdr:nvGraphicFramePr>
        <xdr:cNvPr id="5" name="Chart 20"/>
        <xdr:cNvGraphicFramePr/>
      </xdr:nvGraphicFramePr>
      <xdr:xfrm>
        <a:off x="4152900" y="33318450"/>
        <a:ext cx="6000750" cy="5257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173</xdr:row>
      <xdr:rowOff>0</xdr:rowOff>
    </xdr:from>
    <xdr:to>
      <xdr:col>5</xdr:col>
      <xdr:colOff>1019175</xdr:colOff>
      <xdr:row>196</xdr:row>
      <xdr:rowOff>0</xdr:rowOff>
    </xdr:to>
    <xdr:graphicFrame>
      <xdr:nvGraphicFramePr>
        <xdr:cNvPr id="6" name="Chart 21"/>
        <xdr:cNvGraphicFramePr/>
      </xdr:nvGraphicFramePr>
      <xdr:xfrm>
        <a:off x="152400" y="33318450"/>
        <a:ext cx="5924550" cy="5257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619125</xdr:colOff>
      <xdr:row>147</xdr:row>
      <xdr:rowOff>0</xdr:rowOff>
    </xdr:from>
    <xdr:to>
      <xdr:col>9</xdr:col>
      <xdr:colOff>190500</xdr:colOff>
      <xdr:row>170</xdr:row>
      <xdr:rowOff>0</xdr:rowOff>
    </xdr:to>
    <xdr:graphicFrame>
      <xdr:nvGraphicFramePr>
        <xdr:cNvPr id="7" name="Chart 22"/>
        <xdr:cNvGraphicFramePr/>
      </xdr:nvGraphicFramePr>
      <xdr:xfrm>
        <a:off x="4152900" y="27374850"/>
        <a:ext cx="6000750" cy="5257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5</xdr:col>
      <xdr:colOff>1019175</xdr:colOff>
      <xdr:row>170</xdr:row>
      <xdr:rowOff>0</xdr:rowOff>
    </xdr:to>
    <xdr:graphicFrame>
      <xdr:nvGraphicFramePr>
        <xdr:cNvPr id="8" name="Chart 23"/>
        <xdr:cNvGraphicFramePr/>
      </xdr:nvGraphicFramePr>
      <xdr:xfrm>
        <a:off x="152400" y="27374850"/>
        <a:ext cx="5924550" cy="5257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619125</xdr:colOff>
      <xdr:row>313</xdr:row>
      <xdr:rowOff>0</xdr:rowOff>
    </xdr:from>
    <xdr:to>
      <xdr:col>9</xdr:col>
      <xdr:colOff>190500</xdr:colOff>
      <xdr:row>336</xdr:row>
      <xdr:rowOff>0</xdr:rowOff>
    </xdr:to>
    <xdr:graphicFrame>
      <xdr:nvGraphicFramePr>
        <xdr:cNvPr id="9" name="Chart 30"/>
        <xdr:cNvGraphicFramePr/>
      </xdr:nvGraphicFramePr>
      <xdr:xfrm>
        <a:off x="4152900" y="61160025"/>
        <a:ext cx="6000750" cy="5257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313</xdr:row>
      <xdr:rowOff>0</xdr:rowOff>
    </xdr:from>
    <xdr:to>
      <xdr:col>5</xdr:col>
      <xdr:colOff>1019175</xdr:colOff>
      <xdr:row>336</xdr:row>
      <xdr:rowOff>0</xdr:rowOff>
    </xdr:to>
    <xdr:graphicFrame>
      <xdr:nvGraphicFramePr>
        <xdr:cNvPr id="10" name="Chart 31"/>
        <xdr:cNvGraphicFramePr/>
      </xdr:nvGraphicFramePr>
      <xdr:xfrm>
        <a:off x="152400" y="61160025"/>
        <a:ext cx="5924550" cy="5257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619125</xdr:colOff>
      <xdr:row>388</xdr:row>
      <xdr:rowOff>0</xdr:rowOff>
    </xdr:from>
    <xdr:to>
      <xdr:col>9</xdr:col>
      <xdr:colOff>190500</xdr:colOff>
      <xdr:row>411</xdr:row>
      <xdr:rowOff>0</xdr:rowOff>
    </xdr:to>
    <xdr:graphicFrame>
      <xdr:nvGraphicFramePr>
        <xdr:cNvPr id="11" name="Chart 32"/>
        <xdr:cNvGraphicFramePr/>
      </xdr:nvGraphicFramePr>
      <xdr:xfrm>
        <a:off x="4152900" y="78305025"/>
        <a:ext cx="6000750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388</xdr:row>
      <xdr:rowOff>0</xdr:rowOff>
    </xdr:from>
    <xdr:to>
      <xdr:col>5</xdr:col>
      <xdr:colOff>1019175</xdr:colOff>
      <xdr:row>411</xdr:row>
      <xdr:rowOff>0</xdr:rowOff>
    </xdr:to>
    <xdr:graphicFrame>
      <xdr:nvGraphicFramePr>
        <xdr:cNvPr id="12" name="Chart 33"/>
        <xdr:cNvGraphicFramePr/>
      </xdr:nvGraphicFramePr>
      <xdr:xfrm>
        <a:off x="152400" y="78305025"/>
        <a:ext cx="5924550" cy="525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619125</xdr:colOff>
      <xdr:row>338</xdr:row>
      <xdr:rowOff>0</xdr:rowOff>
    </xdr:from>
    <xdr:to>
      <xdr:col>9</xdr:col>
      <xdr:colOff>190500</xdr:colOff>
      <xdr:row>361</xdr:row>
      <xdr:rowOff>0</xdr:rowOff>
    </xdr:to>
    <xdr:graphicFrame>
      <xdr:nvGraphicFramePr>
        <xdr:cNvPr id="13" name="Chart 34"/>
        <xdr:cNvGraphicFramePr/>
      </xdr:nvGraphicFramePr>
      <xdr:xfrm>
        <a:off x="4152900" y="66875025"/>
        <a:ext cx="6000750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338</xdr:row>
      <xdr:rowOff>0</xdr:rowOff>
    </xdr:from>
    <xdr:to>
      <xdr:col>5</xdr:col>
      <xdr:colOff>1019175</xdr:colOff>
      <xdr:row>361</xdr:row>
      <xdr:rowOff>0</xdr:rowOff>
    </xdr:to>
    <xdr:graphicFrame>
      <xdr:nvGraphicFramePr>
        <xdr:cNvPr id="14" name="Chart 35"/>
        <xdr:cNvGraphicFramePr/>
      </xdr:nvGraphicFramePr>
      <xdr:xfrm>
        <a:off x="152400" y="66875025"/>
        <a:ext cx="5924550" cy="5257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619125</xdr:colOff>
      <xdr:row>363</xdr:row>
      <xdr:rowOff>0</xdr:rowOff>
    </xdr:from>
    <xdr:to>
      <xdr:col>9</xdr:col>
      <xdr:colOff>190500</xdr:colOff>
      <xdr:row>386</xdr:row>
      <xdr:rowOff>0</xdr:rowOff>
    </xdr:to>
    <xdr:graphicFrame>
      <xdr:nvGraphicFramePr>
        <xdr:cNvPr id="15" name="Chart 36"/>
        <xdr:cNvGraphicFramePr/>
      </xdr:nvGraphicFramePr>
      <xdr:xfrm>
        <a:off x="4152900" y="72590025"/>
        <a:ext cx="6000750" cy="5257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363</xdr:row>
      <xdr:rowOff>0</xdr:rowOff>
    </xdr:from>
    <xdr:to>
      <xdr:col>5</xdr:col>
      <xdr:colOff>1019175</xdr:colOff>
      <xdr:row>386</xdr:row>
      <xdr:rowOff>0</xdr:rowOff>
    </xdr:to>
    <xdr:graphicFrame>
      <xdr:nvGraphicFramePr>
        <xdr:cNvPr id="16" name="Chart 37"/>
        <xdr:cNvGraphicFramePr/>
      </xdr:nvGraphicFramePr>
      <xdr:xfrm>
        <a:off x="152400" y="72590025"/>
        <a:ext cx="5924550" cy="5257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619125</xdr:colOff>
      <xdr:row>512</xdr:row>
      <xdr:rowOff>0</xdr:rowOff>
    </xdr:from>
    <xdr:to>
      <xdr:col>9</xdr:col>
      <xdr:colOff>190500</xdr:colOff>
      <xdr:row>535</xdr:row>
      <xdr:rowOff>0</xdr:rowOff>
    </xdr:to>
    <xdr:graphicFrame>
      <xdr:nvGraphicFramePr>
        <xdr:cNvPr id="17" name="Chart 44"/>
        <xdr:cNvGraphicFramePr/>
      </xdr:nvGraphicFramePr>
      <xdr:xfrm>
        <a:off x="4152900" y="101031675"/>
        <a:ext cx="6000750" cy="5257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512</xdr:row>
      <xdr:rowOff>0</xdr:rowOff>
    </xdr:from>
    <xdr:to>
      <xdr:col>5</xdr:col>
      <xdr:colOff>1019175</xdr:colOff>
      <xdr:row>535</xdr:row>
      <xdr:rowOff>0</xdr:rowOff>
    </xdr:to>
    <xdr:graphicFrame>
      <xdr:nvGraphicFramePr>
        <xdr:cNvPr id="18" name="Chart 45"/>
        <xdr:cNvGraphicFramePr/>
      </xdr:nvGraphicFramePr>
      <xdr:xfrm>
        <a:off x="152400" y="101031675"/>
        <a:ext cx="5924550" cy="5257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619125</xdr:colOff>
      <xdr:row>589</xdr:row>
      <xdr:rowOff>0</xdr:rowOff>
    </xdr:from>
    <xdr:to>
      <xdr:col>9</xdr:col>
      <xdr:colOff>190500</xdr:colOff>
      <xdr:row>612</xdr:row>
      <xdr:rowOff>0</xdr:rowOff>
    </xdr:to>
    <xdr:graphicFrame>
      <xdr:nvGraphicFramePr>
        <xdr:cNvPr id="19" name="Chart 46"/>
        <xdr:cNvGraphicFramePr/>
      </xdr:nvGraphicFramePr>
      <xdr:xfrm>
        <a:off x="4152900" y="118405275"/>
        <a:ext cx="60007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589</xdr:row>
      <xdr:rowOff>0</xdr:rowOff>
    </xdr:from>
    <xdr:to>
      <xdr:col>5</xdr:col>
      <xdr:colOff>1019175</xdr:colOff>
      <xdr:row>612</xdr:row>
      <xdr:rowOff>0</xdr:rowOff>
    </xdr:to>
    <xdr:graphicFrame>
      <xdr:nvGraphicFramePr>
        <xdr:cNvPr id="20" name="Chart 47"/>
        <xdr:cNvGraphicFramePr/>
      </xdr:nvGraphicFramePr>
      <xdr:xfrm>
        <a:off x="152400" y="118405275"/>
        <a:ext cx="59245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619125</xdr:colOff>
      <xdr:row>538</xdr:row>
      <xdr:rowOff>0</xdr:rowOff>
    </xdr:from>
    <xdr:to>
      <xdr:col>9</xdr:col>
      <xdr:colOff>190500</xdr:colOff>
      <xdr:row>561</xdr:row>
      <xdr:rowOff>0</xdr:rowOff>
    </xdr:to>
    <xdr:graphicFrame>
      <xdr:nvGraphicFramePr>
        <xdr:cNvPr id="21" name="Chart 48"/>
        <xdr:cNvGraphicFramePr/>
      </xdr:nvGraphicFramePr>
      <xdr:xfrm>
        <a:off x="4152900" y="106975275"/>
        <a:ext cx="6000750" cy="5257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538</xdr:row>
      <xdr:rowOff>0</xdr:rowOff>
    </xdr:from>
    <xdr:to>
      <xdr:col>5</xdr:col>
      <xdr:colOff>1019175</xdr:colOff>
      <xdr:row>561</xdr:row>
      <xdr:rowOff>0</xdr:rowOff>
    </xdr:to>
    <xdr:graphicFrame>
      <xdr:nvGraphicFramePr>
        <xdr:cNvPr id="22" name="Chart 49"/>
        <xdr:cNvGraphicFramePr/>
      </xdr:nvGraphicFramePr>
      <xdr:xfrm>
        <a:off x="152400" y="106975275"/>
        <a:ext cx="5924550" cy="5257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619125</xdr:colOff>
      <xdr:row>563</xdr:row>
      <xdr:rowOff>0</xdr:rowOff>
    </xdr:from>
    <xdr:to>
      <xdr:col>9</xdr:col>
      <xdr:colOff>190500</xdr:colOff>
      <xdr:row>586</xdr:row>
      <xdr:rowOff>0</xdr:rowOff>
    </xdr:to>
    <xdr:graphicFrame>
      <xdr:nvGraphicFramePr>
        <xdr:cNvPr id="23" name="Chart 50"/>
        <xdr:cNvGraphicFramePr/>
      </xdr:nvGraphicFramePr>
      <xdr:xfrm>
        <a:off x="4152900" y="112690275"/>
        <a:ext cx="6000750" cy="5257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563</xdr:row>
      <xdr:rowOff>0</xdr:rowOff>
    </xdr:from>
    <xdr:to>
      <xdr:col>5</xdr:col>
      <xdr:colOff>1019175</xdr:colOff>
      <xdr:row>586</xdr:row>
      <xdr:rowOff>0</xdr:rowOff>
    </xdr:to>
    <xdr:graphicFrame>
      <xdr:nvGraphicFramePr>
        <xdr:cNvPr id="24" name="Chart 51"/>
        <xdr:cNvGraphicFramePr/>
      </xdr:nvGraphicFramePr>
      <xdr:xfrm>
        <a:off x="152400" y="112690275"/>
        <a:ext cx="5924550" cy="5257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0.04975</cdr:y>
    </cdr:from>
    <cdr:to>
      <cdr:x>0.82</cdr:x>
      <cdr:y>0.1875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257175"/>
          <a:ext cx="33432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Ressources induisant
 une Var. T &gt; 0 et Var. T &lt; 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</cdr:x>
      <cdr:y>0.1325</cdr:y>
    </cdr:from>
    <cdr:to>
      <cdr:x>0.93625</cdr:x>
      <cdr:y>0.18875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695325"/>
          <a:ext cx="42672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Emplois induisant une Var. T &lt; 0 et Var. T &gt; 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0.34975</cdr:x>
      <cdr:y>0.06625</cdr:y>
    </cdr:from>
    <cdr:to>
      <cdr:x>0.71475</cdr:x>
      <cdr:y>0.1895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342900"/>
          <a:ext cx="219075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Flux de ressources 
financières "cycliques"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0.1325</cdr:y>
    </cdr:from>
    <cdr:to>
      <cdr:x>0.90475</cdr:x>
      <cdr:y>0.18875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695325"/>
          <a:ext cx="3276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Flux d'emplois financiers "cycliques"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</cdr:x>
      <cdr:y>0.1345</cdr:y>
    </cdr:from>
    <cdr:to>
      <cdr:x>0.962</cdr:x>
      <cdr:y>0.19075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704850"/>
          <a:ext cx="38100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Flux de ressources financières "acycliques"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0.36075</cdr:x>
      <cdr:y>0.1325</cdr:y>
    </cdr:from>
    <cdr:to>
      <cdr:x>0.9315</cdr:x>
      <cdr:y>0.18875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695325"/>
          <a:ext cx="33813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/>
            <a:t>Flux d'emplois financiers "acycliques"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0.30125</cdr:x>
      <cdr:y>0.03875</cdr:y>
    </cdr:from>
    <cdr:to>
      <cdr:x>0.7695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200025"/>
          <a:ext cx="280987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Profit d'exploitation 
et désinvestissement 
en capital circulant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ONCE"/>
      <sheetName val="BI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11"/>
  <sheetViews>
    <sheetView showGridLines="0" showRowColHeaders="0" tabSelected="1" workbookViewId="0" topLeftCell="A1">
      <selection activeCell="A1" sqref="A1"/>
    </sheetView>
  </sheetViews>
  <sheetFormatPr defaultColWidth="11.421875" defaultRowHeight="18" customHeight="1" zeroHeight="1"/>
  <cols>
    <col min="1" max="1" width="2.28125" style="1" customWidth="1"/>
    <col min="2" max="2" width="39.28125" style="1" customWidth="1"/>
    <col min="3" max="5" width="11.421875" style="1" customWidth="1"/>
    <col min="6" max="6" width="39.28125" style="1" customWidth="1"/>
    <col min="7" max="9" width="11.421875" style="1" customWidth="1"/>
    <col min="10" max="10" width="4.8515625" style="1" customWidth="1"/>
    <col min="11" max="16384" width="0" style="1" hidden="1" customWidth="1"/>
  </cols>
  <sheetData>
    <row r="1" ht="15.75" customHeight="1"/>
    <row r="2" spans="2:7" s="2" customFormat="1" ht="23.25" customHeight="1">
      <c r="B2" s="93" t="s">
        <v>130</v>
      </c>
      <c r="C2" s="93"/>
      <c r="D2" s="93"/>
      <c r="E2" s="93"/>
      <c r="F2" s="93"/>
      <c r="G2" s="93"/>
    </row>
    <row r="3" ht="18" customHeight="1"/>
    <row r="4" spans="2:6" ht="18" customHeight="1">
      <c r="B4" s="92" t="s">
        <v>131</v>
      </c>
      <c r="F4" s="2"/>
    </row>
    <row r="5" spans="2:6" ht="18" customHeight="1">
      <c r="B5" s="2" t="s">
        <v>16</v>
      </c>
      <c r="F5" s="2"/>
    </row>
    <row r="6" spans="2:6" ht="18" customHeight="1">
      <c r="B6" s="2" t="s">
        <v>43</v>
      </c>
      <c r="F6" s="2"/>
    </row>
    <row r="7" ht="18" customHeight="1"/>
    <row r="8" spans="2:7" ht="18" customHeight="1">
      <c r="B8" s="1" t="s">
        <v>2</v>
      </c>
      <c r="C8" s="6">
        <v>700</v>
      </c>
      <c r="D8" s="3" t="s">
        <v>13</v>
      </c>
      <c r="G8" s="16"/>
    </row>
    <row r="9" spans="2:7" ht="18" customHeight="1">
      <c r="B9" s="1" t="s">
        <v>0</v>
      </c>
      <c r="C9" s="6">
        <f>+E9-G9</f>
        <v>400</v>
      </c>
      <c r="D9" s="1" t="s">
        <v>14</v>
      </c>
      <c r="E9" s="6">
        <v>500</v>
      </c>
      <c r="F9" s="17" t="s">
        <v>15</v>
      </c>
      <c r="G9" s="6">
        <v>100</v>
      </c>
    </row>
    <row r="10" spans="2:3" ht="18" customHeight="1">
      <c r="B10" s="1" t="s">
        <v>1</v>
      </c>
      <c r="C10" s="6">
        <v>190</v>
      </c>
    </row>
    <row r="11" spans="2:7" ht="18" customHeight="1">
      <c r="B11" s="1" t="s">
        <v>4</v>
      </c>
      <c r="C11" s="6">
        <v>640</v>
      </c>
      <c r="G11" s="16"/>
    </row>
    <row r="12" spans="2:7" ht="18" customHeight="1">
      <c r="B12" s="1" t="s">
        <v>3</v>
      </c>
      <c r="C12" s="6">
        <v>200</v>
      </c>
      <c r="G12" s="16"/>
    </row>
    <row r="13" spans="2:7" ht="18" customHeight="1">
      <c r="B13" s="1" t="s">
        <v>5</v>
      </c>
      <c r="C13" s="6">
        <v>150</v>
      </c>
      <c r="E13" s="5"/>
      <c r="G13" s="16"/>
    </row>
    <row r="14" spans="2:7" ht="18" customHeight="1">
      <c r="B14" s="1" t="s">
        <v>7</v>
      </c>
      <c r="C14" s="6">
        <v>100</v>
      </c>
      <c r="G14" s="16"/>
    </row>
    <row r="15" spans="2:7" ht="18" customHeight="1">
      <c r="B15" s="1" t="s">
        <v>26</v>
      </c>
      <c r="C15" s="6">
        <v>400</v>
      </c>
      <c r="G15" s="16"/>
    </row>
    <row r="16" spans="2:7" ht="18" customHeight="1">
      <c r="B16" s="1" t="s">
        <v>6</v>
      </c>
      <c r="C16" s="6">
        <v>600</v>
      </c>
      <c r="G16" s="17"/>
    </row>
    <row r="17" ht="18" customHeight="1">
      <c r="G17" s="17"/>
    </row>
    <row r="18" ht="18" customHeight="1">
      <c r="G18" s="17"/>
    </row>
    <row r="19" spans="2:7" ht="18" customHeight="1">
      <c r="B19" s="88" t="s">
        <v>123</v>
      </c>
      <c r="C19" s="40"/>
      <c r="G19" s="17"/>
    </row>
    <row r="20" spans="2:7" ht="18" customHeight="1">
      <c r="B20" s="41" t="s">
        <v>10</v>
      </c>
      <c r="C20" s="42">
        <f>+C8+C9+C10-C11+C12-C13-C14+C15-C16</f>
        <v>400</v>
      </c>
      <c r="G20" s="16"/>
    </row>
    <row r="21" spans="2:7" ht="18" customHeight="1">
      <c r="B21" s="41" t="s">
        <v>69</v>
      </c>
      <c r="C21" s="42">
        <f>+C8+C9+C10-C11+C12-C13</f>
        <v>700</v>
      </c>
      <c r="G21" s="16"/>
    </row>
    <row r="22" spans="2:7" ht="18" customHeight="1">
      <c r="B22" s="41" t="s">
        <v>122</v>
      </c>
      <c r="C22" s="42">
        <f>+C14+C16-C15</f>
        <v>300</v>
      </c>
      <c r="G22" s="16"/>
    </row>
    <row r="23" spans="2:7" s="38" customFormat="1" ht="18" customHeight="1">
      <c r="B23" s="43" t="s">
        <v>70</v>
      </c>
      <c r="C23" s="44">
        <f>+C21-C22</f>
        <v>400</v>
      </c>
      <c r="G23" s="39"/>
    </row>
    <row r="24" ht="18" customHeight="1">
      <c r="G24" s="16"/>
    </row>
    <row r="25" ht="18" customHeight="1">
      <c r="G25" s="16"/>
    </row>
    <row r="26" ht="18" customHeight="1"/>
    <row r="27" spans="2:7" ht="18" customHeight="1">
      <c r="B27" s="93" t="s">
        <v>73</v>
      </c>
      <c r="C27" s="94"/>
      <c r="D27" s="94"/>
      <c r="E27" s="94"/>
      <c r="F27" s="93"/>
      <c r="G27" s="94"/>
    </row>
    <row r="28" ht="18" customHeight="1" thickBot="1"/>
    <row r="29" spans="2:7" ht="18" customHeight="1" thickBot="1" thickTop="1">
      <c r="B29" s="7" t="s">
        <v>17</v>
      </c>
      <c r="C29" s="8"/>
      <c r="F29" s="7" t="s">
        <v>18</v>
      </c>
      <c r="G29" s="8"/>
    </row>
    <row r="30" spans="2:7" ht="18" customHeight="1" thickTop="1">
      <c r="B30" s="9"/>
      <c r="C30" s="10"/>
      <c r="F30" s="9"/>
      <c r="G30" s="10"/>
    </row>
    <row r="31" spans="2:8" ht="18" customHeight="1">
      <c r="B31" s="11" t="s">
        <v>4</v>
      </c>
      <c r="C31" s="12">
        <f>+C11</f>
        <v>640</v>
      </c>
      <c r="D31" s="19"/>
      <c r="F31" s="11" t="s">
        <v>0</v>
      </c>
      <c r="G31" s="12">
        <f>+C9</f>
        <v>400</v>
      </c>
      <c r="H31" s="29"/>
    </row>
    <row r="32" spans="2:8" ht="18" customHeight="1">
      <c r="B32" s="11" t="s">
        <v>5</v>
      </c>
      <c r="C32" s="12">
        <f>+C13</f>
        <v>150</v>
      </c>
      <c r="D32" s="18"/>
      <c r="F32" s="11" t="s">
        <v>1</v>
      </c>
      <c r="G32" s="12">
        <f>+C10</f>
        <v>190</v>
      </c>
      <c r="H32" s="23"/>
    </row>
    <row r="33" spans="2:8" ht="18" customHeight="1">
      <c r="B33" s="11" t="s">
        <v>24</v>
      </c>
      <c r="C33" s="12">
        <f>+IF(C16&gt;0,C16,0)</f>
        <v>600</v>
      </c>
      <c r="D33" s="20"/>
      <c r="F33" s="11" t="s">
        <v>2</v>
      </c>
      <c r="G33" s="12">
        <f>+C8</f>
        <v>700</v>
      </c>
      <c r="H33" s="4"/>
    </row>
    <row r="34" spans="2:8" ht="18" customHeight="1">
      <c r="B34" s="11" t="s">
        <v>25</v>
      </c>
      <c r="C34" s="12">
        <f>+IF(C14&gt;0,C14,0)</f>
        <v>100</v>
      </c>
      <c r="D34" s="22"/>
      <c r="F34" s="11" t="s">
        <v>3</v>
      </c>
      <c r="G34" s="12">
        <f>+C12</f>
        <v>200</v>
      </c>
      <c r="H34" s="24"/>
    </row>
    <row r="35" spans="2:8" ht="18" customHeight="1">
      <c r="B35" s="11" t="s">
        <v>28</v>
      </c>
      <c r="C35" s="12">
        <f>+IF(C15&lt;0,-C15,0)</f>
        <v>0</v>
      </c>
      <c r="D35" s="21"/>
      <c r="F35" s="11" t="s">
        <v>29</v>
      </c>
      <c r="G35" s="12">
        <f>+IF(C16&lt;0,-C16,0)</f>
        <v>0</v>
      </c>
      <c r="H35" s="20"/>
    </row>
    <row r="36" spans="2:8" ht="18" customHeight="1">
      <c r="B36" s="11"/>
      <c r="C36" s="12"/>
      <c r="F36" s="11" t="s">
        <v>30</v>
      </c>
      <c r="G36" s="12">
        <f>+IF(C14&lt;0,-C14,0)</f>
        <v>0</v>
      </c>
      <c r="H36" s="22"/>
    </row>
    <row r="37" spans="2:8" ht="18" customHeight="1">
      <c r="B37" s="11"/>
      <c r="C37" s="12"/>
      <c r="F37" s="11" t="s">
        <v>27</v>
      </c>
      <c r="G37" s="12">
        <f>+IF(C15&gt;0,C15,0)</f>
        <v>400</v>
      </c>
      <c r="H37" s="21"/>
    </row>
    <row r="38" spans="2:7" ht="18" customHeight="1">
      <c r="B38" s="11"/>
      <c r="C38" s="12"/>
      <c r="F38" s="11"/>
      <c r="G38" s="12"/>
    </row>
    <row r="39" spans="2:8" s="48" customFormat="1" ht="18" customHeight="1">
      <c r="B39" s="45" t="s">
        <v>71</v>
      </c>
      <c r="C39" s="46">
        <f>IF(C20&gt;0,C20,0)</f>
        <v>400</v>
      </c>
      <c r="D39" s="47"/>
      <c r="F39" s="45" t="s">
        <v>72</v>
      </c>
      <c r="G39" s="46">
        <f>IF(C20&lt;0,-C20,0)</f>
        <v>0</v>
      </c>
      <c r="H39" s="49"/>
    </row>
    <row r="40" spans="2:7" ht="18" customHeight="1">
      <c r="B40" s="11"/>
      <c r="C40" s="12"/>
      <c r="F40" s="11"/>
      <c r="G40" s="12"/>
    </row>
    <row r="41" spans="2:7" ht="18" customHeight="1">
      <c r="B41" s="11" t="s">
        <v>9</v>
      </c>
      <c r="C41" s="12">
        <f>SUM(C31:C39)</f>
        <v>1890</v>
      </c>
      <c r="F41" s="11" t="s">
        <v>8</v>
      </c>
      <c r="G41" s="12">
        <f>SUM(G31:G39)</f>
        <v>1890</v>
      </c>
    </row>
    <row r="42" spans="2:7" ht="18" customHeight="1" thickBot="1">
      <c r="B42" s="13"/>
      <c r="C42" s="14"/>
      <c r="F42" s="13"/>
      <c r="G42" s="14"/>
    </row>
    <row r="43" ht="18" customHeight="1" thickTop="1"/>
    <row r="44" spans="2:7" s="15" customFormat="1" ht="1.5" customHeight="1">
      <c r="B44" s="95" t="s">
        <v>19</v>
      </c>
      <c r="C44" s="95"/>
      <c r="D44" s="95"/>
      <c r="E44" s="95"/>
      <c r="F44" s="95" t="s">
        <v>11</v>
      </c>
      <c r="G44" s="95">
        <f>+G39</f>
        <v>0</v>
      </c>
    </row>
    <row r="45" spans="2:7" s="15" customFormat="1" ht="1.5" customHeight="1">
      <c r="B45" s="95" t="s">
        <v>12</v>
      </c>
      <c r="C45" s="95">
        <f>+C39</f>
        <v>400</v>
      </c>
      <c r="D45" s="95"/>
      <c r="E45" s="95"/>
      <c r="F45" s="95" t="s">
        <v>27</v>
      </c>
      <c r="G45" s="95">
        <f>+G37</f>
        <v>400</v>
      </c>
    </row>
    <row r="46" spans="2:7" s="15" customFormat="1" ht="1.5" customHeight="1">
      <c r="B46" s="95" t="s">
        <v>28</v>
      </c>
      <c r="C46" s="95">
        <f>+C35</f>
        <v>0</v>
      </c>
      <c r="D46" s="95"/>
      <c r="E46" s="95"/>
      <c r="F46" s="95" t="s">
        <v>30</v>
      </c>
      <c r="G46" s="95">
        <f>+G36</f>
        <v>0</v>
      </c>
    </row>
    <row r="47" spans="2:7" s="15" customFormat="1" ht="1.5" customHeight="1">
      <c r="B47" s="95" t="s">
        <v>25</v>
      </c>
      <c r="C47" s="95">
        <f>+C34</f>
        <v>100</v>
      </c>
      <c r="D47" s="95"/>
      <c r="E47" s="95"/>
      <c r="F47" s="95" t="s">
        <v>29</v>
      </c>
      <c r="G47" s="95">
        <f>+G35</f>
        <v>0</v>
      </c>
    </row>
    <row r="48" spans="2:7" s="15" customFormat="1" ht="1.5" customHeight="1">
      <c r="B48" s="95" t="s">
        <v>24</v>
      </c>
      <c r="C48" s="95">
        <f>+C33</f>
        <v>600</v>
      </c>
      <c r="D48" s="95"/>
      <c r="E48" s="95"/>
      <c r="F48" s="95" t="s">
        <v>3</v>
      </c>
      <c r="G48" s="95">
        <f>+G34</f>
        <v>200</v>
      </c>
    </row>
    <row r="49" spans="2:7" s="15" customFormat="1" ht="1.5" customHeight="1">
      <c r="B49" s="95" t="s">
        <v>5</v>
      </c>
      <c r="C49" s="95">
        <f>+C32</f>
        <v>150</v>
      </c>
      <c r="D49" s="95"/>
      <c r="E49" s="95"/>
      <c r="F49" s="95" t="s">
        <v>2</v>
      </c>
      <c r="G49" s="95">
        <f>+G33</f>
        <v>700</v>
      </c>
    </row>
    <row r="50" spans="2:7" s="15" customFormat="1" ht="1.5" customHeight="1">
      <c r="B50" s="95" t="s">
        <v>4</v>
      </c>
      <c r="C50" s="95">
        <f>+C31</f>
        <v>640</v>
      </c>
      <c r="D50" s="95"/>
      <c r="E50" s="95"/>
      <c r="F50" s="95" t="s">
        <v>1</v>
      </c>
      <c r="G50" s="95">
        <f>+G32</f>
        <v>190</v>
      </c>
    </row>
    <row r="51" spans="2:7" s="15" customFormat="1" ht="1.5" customHeight="1">
      <c r="B51" s="95"/>
      <c r="C51" s="95"/>
      <c r="D51" s="95"/>
      <c r="E51" s="95"/>
      <c r="F51" s="95" t="s">
        <v>0</v>
      </c>
      <c r="G51" s="95">
        <f>+G31</f>
        <v>400</v>
      </c>
    </row>
    <row r="52" spans="2:7" s="15" customFormat="1" ht="1.5" customHeight="1">
      <c r="B52" s="95"/>
      <c r="C52" s="95">
        <f>SUM(C45:C51)</f>
        <v>1890</v>
      </c>
      <c r="D52" s="95"/>
      <c r="E52" s="95"/>
      <c r="F52" s="95"/>
      <c r="G52" s="95">
        <f>SUM(G44:G51)</f>
        <v>1890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spans="2:7" ht="18" customHeight="1">
      <c r="B80" s="93" t="s">
        <v>20</v>
      </c>
      <c r="C80" s="94"/>
      <c r="D80" s="94"/>
      <c r="E80" s="94"/>
      <c r="F80" s="93"/>
      <c r="G80" s="94"/>
    </row>
    <row r="81" spans="2:6" ht="18" customHeight="1">
      <c r="B81" s="2"/>
      <c r="F81" s="2"/>
    </row>
    <row r="82" spans="2:7" ht="18" customHeight="1">
      <c r="B82" s="93" t="s">
        <v>74</v>
      </c>
      <c r="C82" s="94"/>
      <c r="D82" s="94"/>
      <c r="E82" s="94"/>
      <c r="F82" s="93"/>
      <c r="G82" s="94"/>
    </row>
    <row r="83" ht="18" customHeight="1" thickBot="1"/>
    <row r="84" spans="2:7" ht="18" customHeight="1" thickBot="1" thickTop="1">
      <c r="B84" s="7" t="s">
        <v>31</v>
      </c>
      <c r="C84" s="8"/>
      <c r="F84" s="7" t="s">
        <v>32</v>
      </c>
      <c r="G84" s="8"/>
    </row>
    <row r="85" spans="2:7" ht="18" customHeight="1" thickTop="1">
      <c r="B85" s="9"/>
      <c r="C85" s="10"/>
      <c r="F85" s="9"/>
      <c r="G85" s="10"/>
    </row>
    <row r="86" spans="2:8" ht="18" customHeight="1">
      <c r="B86" s="11" t="s">
        <v>4</v>
      </c>
      <c r="C86" s="12">
        <f>+C31</f>
        <v>640</v>
      </c>
      <c r="D86" s="19"/>
      <c r="F86" s="11" t="s">
        <v>0</v>
      </c>
      <c r="G86" s="12">
        <f>+G31</f>
        <v>400</v>
      </c>
      <c r="H86" s="29"/>
    </row>
    <row r="87" spans="2:8" ht="18" customHeight="1">
      <c r="B87" s="11" t="s">
        <v>5</v>
      </c>
      <c r="C87" s="12">
        <f>+C32</f>
        <v>150</v>
      </c>
      <c r="D87" s="18"/>
      <c r="F87" s="11" t="s">
        <v>1</v>
      </c>
      <c r="G87" s="12">
        <f>+G32</f>
        <v>190</v>
      </c>
      <c r="H87" s="23"/>
    </row>
    <row r="88" spans="2:8" ht="18" customHeight="1">
      <c r="B88" s="11"/>
      <c r="C88" s="12"/>
      <c r="F88" s="11" t="s">
        <v>2</v>
      </c>
      <c r="G88" s="12">
        <f>+G33</f>
        <v>700</v>
      </c>
      <c r="H88" s="4"/>
    </row>
    <row r="89" spans="2:8" ht="18" customHeight="1">
      <c r="B89" s="11"/>
      <c r="C89" s="12"/>
      <c r="F89" s="11" t="s">
        <v>3</v>
      </c>
      <c r="G89" s="12">
        <f>+G34</f>
        <v>200</v>
      </c>
      <c r="H89" s="24"/>
    </row>
    <row r="90" spans="2:7" ht="18" customHeight="1">
      <c r="B90" s="11" t="s">
        <v>21</v>
      </c>
      <c r="C90" s="12" t="s">
        <v>21</v>
      </c>
      <c r="F90" s="11"/>
      <c r="G90" s="12"/>
    </row>
    <row r="91" spans="2:8" s="48" customFormat="1" ht="18" customHeight="1">
      <c r="B91" s="51" t="s">
        <v>22</v>
      </c>
      <c r="C91" s="52">
        <f>IF(C95&gt;0,C95,0)</f>
        <v>700</v>
      </c>
      <c r="D91" s="53"/>
      <c r="F91" s="51" t="s">
        <v>23</v>
      </c>
      <c r="G91" s="52">
        <f>IF(C95&lt;0,-C95,0)</f>
        <v>0</v>
      </c>
      <c r="H91" s="54"/>
    </row>
    <row r="92" spans="2:7" ht="18" customHeight="1">
      <c r="B92" s="11"/>
      <c r="C92" s="12"/>
      <c r="F92" s="11"/>
      <c r="G92" s="12"/>
    </row>
    <row r="93" spans="2:7" ht="18" customHeight="1" thickBot="1">
      <c r="B93" s="13" t="s">
        <v>9</v>
      </c>
      <c r="C93" s="14">
        <f>SUM(C86:C91)</f>
        <v>1490</v>
      </c>
      <c r="F93" s="13" t="s">
        <v>8</v>
      </c>
      <c r="G93" s="14">
        <f>SUM(G86:G91)</f>
        <v>1490</v>
      </c>
    </row>
    <row r="94" ht="18" customHeight="1" thickTop="1"/>
    <row r="95" spans="2:3" s="38" customFormat="1" ht="18" customHeight="1">
      <c r="B95" s="57" t="s">
        <v>75</v>
      </c>
      <c r="C95" s="38">
        <f>+G86+G87+G88+G89-C86-C87</f>
        <v>700</v>
      </c>
    </row>
    <row r="96" s="38" customFormat="1" ht="18" customHeight="1">
      <c r="B96" s="57"/>
    </row>
    <row r="97" s="38" customFormat="1" ht="18" customHeight="1">
      <c r="B97" s="57"/>
    </row>
    <row r="98" spans="2:7" ht="18" customHeight="1">
      <c r="B98" s="93" t="s">
        <v>77</v>
      </c>
      <c r="C98" s="94"/>
      <c r="D98" s="94"/>
      <c r="E98" s="94"/>
      <c r="F98" s="93"/>
      <c r="G98" s="94"/>
    </row>
    <row r="99" ht="18" customHeight="1" thickBot="1"/>
    <row r="100" spans="2:7" ht="18" customHeight="1" thickBot="1" thickTop="1">
      <c r="B100" s="7" t="s">
        <v>33</v>
      </c>
      <c r="C100" s="8"/>
      <c r="F100" s="7" t="s">
        <v>34</v>
      </c>
      <c r="G100" s="8"/>
    </row>
    <row r="101" spans="2:7" ht="18" customHeight="1" thickTop="1">
      <c r="B101" s="9"/>
      <c r="C101" s="10"/>
      <c r="F101" s="9"/>
      <c r="G101" s="10"/>
    </row>
    <row r="102" spans="2:8" ht="18" customHeight="1">
      <c r="B102" s="11" t="s">
        <v>24</v>
      </c>
      <c r="C102" s="12">
        <f>+C33</f>
        <v>600</v>
      </c>
      <c r="D102" s="20"/>
      <c r="F102" s="11" t="s">
        <v>29</v>
      </c>
      <c r="G102" s="12">
        <f>+G35</f>
        <v>0</v>
      </c>
      <c r="H102" s="20"/>
    </row>
    <row r="103" spans="2:8" ht="18" customHeight="1">
      <c r="B103" s="11" t="s">
        <v>25</v>
      </c>
      <c r="C103" s="12">
        <f>+C34</f>
        <v>100</v>
      </c>
      <c r="D103" s="22"/>
      <c r="F103" s="11" t="s">
        <v>30</v>
      </c>
      <c r="G103" s="12">
        <f>+G36</f>
        <v>0</v>
      </c>
      <c r="H103" s="22"/>
    </row>
    <row r="104" spans="2:8" ht="18" customHeight="1">
      <c r="B104" s="11" t="s">
        <v>28</v>
      </c>
      <c r="C104" s="12">
        <f>+C35</f>
        <v>0</v>
      </c>
      <c r="D104" s="21"/>
      <c r="F104" s="11" t="s">
        <v>27</v>
      </c>
      <c r="G104" s="12">
        <f>+G37</f>
        <v>400</v>
      </c>
      <c r="H104" s="21"/>
    </row>
    <row r="105" spans="2:8" ht="18" customHeight="1">
      <c r="B105" s="11"/>
      <c r="C105" s="12"/>
      <c r="F105" s="11" t="s">
        <v>21</v>
      </c>
      <c r="G105" s="12" t="s">
        <v>21</v>
      </c>
      <c r="H105" s="17" t="s">
        <v>21</v>
      </c>
    </row>
    <row r="106" spans="2:7" ht="18" customHeight="1">
      <c r="B106" s="11" t="s">
        <v>21</v>
      </c>
      <c r="C106" s="12" t="s">
        <v>21</v>
      </c>
      <c r="F106" s="11"/>
      <c r="G106" s="12"/>
    </row>
    <row r="107" spans="2:8" s="48" customFormat="1" ht="18" customHeight="1">
      <c r="B107" s="51" t="s">
        <v>124</v>
      </c>
      <c r="C107" s="52">
        <f>IF(C111&lt;0,-C111,0)</f>
        <v>0</v>
      </c>
      <c r="D107" s="55"/>
      <c r="F107" s="51" t="s">
        <v>125</v>
      </c>
      <c r="G107" s="52">
        <f>IF(C111&gt;0,C111,0)</f>
        <v>300</v>
      </c>
      <c r="H107" s="56"/>
    </row>
    <row r="108" spans="2:7" ht="18" customHeight="1">
      <c r="B108" s="11"/>
      <c r="C108" s="12"/>
      <c r="F108" s="11"/>
      <c r="G108" s="12"/>
    </row>
    <row r="109" spans="2:7" ht="18" customHeight="1" thickBot="1">
      <c r="B109" s="13" t="s">
        <v>9</v>
      </c>
      <c r="C109" s="14">
        <f>SUM(C102:C107)</f>
        <v>700</v>
      </c>
      <c r="F109" s="13" t="s">
        <v>8</v>
      </c>
      <c r="G109" s="14">
        <f>SUM(G102:G107)</f>
        <v>700</v>
      </c>
    </row>
    <row r="110" ht="18" customHeight="1" thickTop="1"/>
    <row r="111" spans="2:3" s="38" customFormat="1" ht="18" customHeight="1">
      <c r="B111" s="50" t="s">
        <v>76</v>
      </c>
      <c r="C111" s="38">
        <f>+C102+C103+C104-G102-G103-G104</f>
        <v>300</v>
      </c>
    </row>
    <row r="112" s="38" customFormat="1" ht="18" customHeight="1">
      <c r="B112" s="57"/>
    </row>
    <row r="113" s="38" customFormat="1" ht="18" customHeight="1">
      <c r="B113" s="57"/>
    </row>
    <row r="114" spans="2:7" ht="18" customHeight="1">
      <c r="B114" s="93" t="s">
        <v>132</v>
      </c>
      <c r="C114" s="94"/>
      <c r="D114" s="94"/>
      <c r="E114" s="94"/>
      <c r="F114" s="93"/>
      <c r="G114" s="94"/>
    </row>
    <row r="115" ht="18" customHeight="1" thickBot="1"/>
    <row r="116" spans="2:7" ht="18" customHeight="1" thickBot="1" thickTop="1">
      <c r="B116" s="7" t="s">
        <v>37</v>
      </c>
      <c r="C116" s="8"/>
      <c r="F116" s="7" t="s">
        <v>38</v>
      </c>
      <c r="G116" s="8"/>
    </row>
    <row r="117" spans="2:7" ht="18" customHeight="1" thickTop="1">
      <c r="B117" s="9"/>
      <c r="C117" s="10"/>
      <c r="F117" s="9"/>
      <c r="G117" s="10"/>
    </row>
    <row r="118" spans="2:8" ht="18" customHeight="1">
      <c r="B118" s="11" t="s">
        <v>23</v>
      </c>
      <c r="C118" s="12">
        <f>+G91</f>
        <v>0</v>
      </c>
      <c r="D118" s="26"/>
      <c r="F118" s="11" t="s">
        <v>22</v>
      </c>
      <c r="G118" s="12">
        <f>+C91</f>
        <v>700</v>
      </c>
      <c r="H118" s="25"/>
    </row>
    <row r="119" spans="2:8" ht="18" customHeight="1">
      <c r="B119" s="11" t="s">
        <v>36</v>
      </c>
      <c r="C119" s="12">
        <f>+G107</f>
        <v>300</v>
      </c>
      <c r="D119" s="28"/>
      <c r="F119" s="11" t="s">
        <v>35</v>
      </c>
      <c r="G119" s="12">
        <f>+C107</f>
        <v>0</v>
      </c>
      <c r="H119" s="27"/>
    </row>
    <row r="120" spans="2:8" s="48" customFormat="1" ht="18" customHeight="1">
      <c r="B120" s="45" t="s">
        <v>39</v>
      </c>
      <c r="C120" s="52">
        <f>+IF(C126&gt;0,C126,0)</f>
        <v>400</v>
      </c>
      <c r="D120" s="49"/>
      <c r="F120" s="45" t="s">
        <v>40</v>
      </c>
      <c r="G120" s="52">
        <f>+IF(C126&lt;0,-C126,0)</f>
        <v>0</v>
      </c>
      <c r="H120" s="58"/>
    </row>
    <row r="121" spans="2:7" s="17" customFormat="1" ht="18" customHeight="1" thickBot="1">
      <c r="B121" s="30"/>
      <c r="C121" s="31"/>
      <c r="F121" s="30"/>
      <c r="G121" s="31"/>
    </row>
    <row r="122" spans="2:8" ht="18" customHeight="1" thickTop="1">
      <c r="B122" s="9"/>
      <c r="C122" s="10"/>
      <c r="F122" s="9" t="s">
        <v>21</v>
      </c>
      <c r="G122" s="10" t="s">
        <v>21</v>
      </c>
      <c r="H122" s="17" t="s">
        <v>21</v>
      </c>
    </row>
    <row r="123" spans="2:8" s="48" customFormat="1" ht="18" customHeight="1">
      <c r="B123" s="45" t="s">
        <v>41</v>
      </c>
      <c r="C123" s="52">
        <f>+C39</f>
        <v>400</v>
      </c>
      <c r="D123" s="58"/>
      <c r="F123" s="45" t="s">
        <v>42</v>
      </c>
      <c r="G123" s="52">
        <f>+G39</f>
        <v>0</v>
      </c>
      <c r="H123" s="49"/>
    </row>
    <row r="124" spans="2:7" ht="18" customHeight="1" thickBot="1">
      <c r="B124" s="13"/>
      <c r="C124" s="14"/>
      <c r="F124" s="13"/>
      <c r="G124" s="14"/>
    </row>
    <row r="125" ht="18" customHeight="1" thickTop="1"/>
    <row r="126" spans="2:3" s="96" customFormat="1" ht="0.75" customHeight="1">
      <c r="B126" s="97" t="s">
        <v>78</v>
      </c>
      <c r="C126" s="96">
        <f>+C95-C111</f>
        <v>400</v>
      </c>
    </row>
    <row r="127" spans="2:7" s="95" customFormat="1" ht="0.75" customHeight="1">
      <c r="B127" s="95" t="s">
        <v>19</v>
      </c>
      <c r="F127" s="95" t="s">
        <v>21</v>
      </c>
      <c r="G127" s="95" t="s">
        <v>21</v>
      </c>
    </row>
    <row r="128" spans="2:7" s="95" customFormat="1" ht="0.75" customHeight="1">
      <c r="B128" s="95" t="s">
        <v>22</v>
      </c>
      <c r="C128" s="95">
        <f>+C91</f>
        <v>700</v>
      </c>
      <c r="F128" s="95" t="s">
        <v>23</v>
      </c>
      <c r="G128" s="95">
        <f>+G91</f>
        <v>0</v>
      </c>
    </row>
    <row r="129" spans="2:7" s="95" customFormat="1" ht="0.75" customHeight="1">
      <c r="B129" s="95" t="s">
        <v>5</v>
      </c>
      <c r="C129" s="95">
        <f>+C87</f>
        <v>150</v>
      </c>
      <c r="F129" s="95" t="s">
        <v>3</v>
      </c>
      <c r="G129" s="95">
        <f>+G89</f>
        <v>200</v>
      </c>
    </row>
    <row r="130" spans="2:7" s="95" customFormat="1" ht="0.75" customHeight="1">
      <c r="B130" s="95" t="s">
        <v>4</v>
      </c>
      <c r="C130" s="95">
        <f>+C86</f>
        <v>640</v>
      </c>
      <c r="F130" s="95" t="s">
        <v>2</v>
      </c>
      <c r="G130" s="95">
        <f>+G88</f>
        <v>700</v>
      </c>
    </row>
    <row r="131" spans="6:7" s="95" customFormat="1" ht="0.75" customHeight="1">
      <c r="F131" s="95" t="s">
        <v>1</v>
      </c>
      <c r="G131" s="95">
        <f>+G87</f>
        <v>190</v>
      </c>
    </row>
    <row r="132" spans="6:7" s="95" customFormat="1" ht="0.75" customHeight="1">
      <c r="F132" s="95" t="s">
        <v>0</v>
      </c>
      <c r="G132" s="95">
        <f>+G86</f>
        <v>400</v>
      </c>
    </row>
    <row r="133" s="95" customFormat="1" ht="0.75" customHeight="1"/>
    <row r="134" spans="3:7" s="95" customFormat="1" ht="0.75" customHeight="1">
      <c r="C134" s="95">
        <f>SUM(C128:C130)</f>
        <v>1490</v>
      </c>
      <c r="G134" s="95">
        <f>SUM(G128:G132)</f>
        <v>1490</v>
      </c>
    </row>
    <row r="135" s="95" customFormat="1" ht="0.75" customHeight="1"/>
    <row r="136" spans="2:7" s="95" customFormat="1" ht="0.75" customHeight="1">
      <c r="B136" s="95" t="s">
        <v>35</v>
      </c>
      <c r="C136" s="95">
        <f>+C107</f>
        <v>0</v>
      </c>
      <c r="F136" s="95" t="s">
        <v>36</v>
      </c>
      <c r="G136" s="95">
        <f>+G107</f>
        <v>300</v>
      </c>
    </row>
    <row r="137" spans="2:7" s="95" customFormat="1" ht="0.75" customHeight="1">
      <c r="B137" s="95" t="s">
        <v>28</v>
      </c>
      <c r="C137" s="95">
        <f>+C104</f>
        <v>0</v>
      </c>
      <c r="F137" s="95" t="s">
        <v>27</v>
      </c>
      <c r="G137" s="95">
        <f>+G104</f>
        <v>400</v>
      </c>
    </row>
    <row r="138" spans="2:7" s="95" customFormat="1" ht="0.75" customHeight="1">
      <c r="B138" s="95" t="s">
        <v>25</v>
      </c>
      <c r="C138" s="95">
        <f>+C103</f>
        <v>100</v>
      </c>
      <c r="F138" s="95" t="s">
        <v>30</v>
      </c>
      <c r="G138" s="95">
        <f>+G103</f>
        <v>0</v>
      </c>
    </row>
    <row r="139" spans="2:7" s="95" customFormat="1" ht="0.75" customHeight="1">
      <c r="B139" s="95" t="s">
        <v>24</v>
      </c>
      <c r="C139" s="95">
        <f>+C102</f>
        <v>600</v>
      </c>
      <c r="F139" s="95" t="s">
        <v>29</v>
      </c>
      <c r="G139" s="95">
        <f>+G102</f>
        <v>0</v>
      </c>
    </row>
    <row r="140" s="95" customFormat="1" ht="0.75" customHeight="1"/>
    <row r="141" spans="3:7" s="95" customFormat="1" ht="0.75" customHeight="1">
      <c r="C141" s="95">
        <f>SUM(C136:C139)</f>
        <v>700</v>
      </c>
      <c r="G141" s="95">
        <f>SUM(G136:G139)</f>
        <v>700</v>
      </c>
    </row>
    <row r="142" s="95" customFormat="1" ht="0.75" customHeight="1"/>
    <row r="143" spans="2:7" s="95" customFormat="1" ht="0.75" customHeight="1">
      <c r="B143" s="95" t="s">
        <v>39</v>
      </c>
      <c r="C143" s="95">
        <f>+C120</f>
        <v>400</v>
      </c>
      <c r="F143" s="95" t="s">
        <v>40</v>
      </c>
      <c r="G143" s="95">
        <f>+G120</f>
        <v>0</v>
      </c>
    </row>
    <row r="144" spans="2:7" s="95" customFormat="1" ht="0.75" customHeight="1">
      <c r="B144" s="95" t="s">
        <v>36</v>
      </c>
      <c r="C144" s="95">
        <f>+C119</f>
        <v>300</v>
      </c>
      <c r="F144" s="95" t="s">
        <v>35</v>
      </c>
      <c r="G144" s="95">
        <f>+G119</f>
        <v>0</v>
      </c>
    </row>
    <row r="145" spans="2:7" s="95" customFormat="1" ht="0.75" customHeight="1">
      <c r="B145" s="95" t="s">
        <v>23</v>
      </c>
      <c r="C145" s="95">
        <f>+C118</f>
        <v>0</v>
      </c>
      <c r="F145" s="95" t="s">
        <v>22</v>
      </c>
      <c r="G145" s="95">
        <f>+G118</f>
        <v>700</v>
      </c>
    </row>
    <row r="146" s="15" customFormat="1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spans="2:7" ht="18" customHeight="1">
      <c r="B224" s="93" t="s">
        <v>44</v>
      </c>
      <c r="C224" s="94"/>
      <c r="D224" s="94"/>
      <c r="E224" s="94"/>
      <c r="F224" s="93"/>
      <c r="G224" s="94"/>
    </row>
    <row r="225" spans="2:7" ht="18" customHeight="1">
      <c r="B225" s="93" t="s">
        <v>133</v>
      </c>
      <c r="C225" s="94"/>
      <c r="D225" s="94"/>
      <c r="E225" s="94"/>
      <c r="F225" s="93"/>
      <c r="G225" s="94"/>
    </row>
    <row r="226" spans="2:6" ht="18" customHeight="1">
      <c r="B226" s="2"/>
      <c r="F226" s="2"/>
    </row>
    <row r="227" spans="2:7" ht="18" customHeight="1">
      <c r="B227" s="93" t="s">
        <v>79</v>
      </c>
      <c r="C227" s="94"/>
      <c r="D227" s="94"/>
      <c r="E227" s="94"/>
      <c r="F227" s="93"/>
      <c r="G227" s="94"/>
    </row>
    <row r="228" spans="2:7" ht="18" customHeight="1">
      <c r="B228" s="93" t="s">
        <v>80</v>
      </c>
      <c r="C228" s="94"/>
      <c r="D228" s="94"/>
      <c r="E228" s="94"/>
      <c r="F228" s="93"/>
      <c r="G228" s="94"/>
    </row>
    <row r="229" spans="2:7" ht="18" customHeight="1">
      <c r="B229" s="93" t="s">
        <v>134</v>
      </c>
      <c r="C229" s="94"/>
      <c r="D229" s="94"/>
      <c r="E229" s="94"/>
      <c r="F229" s="93"/>
      <c r="G229" s="94"/>
    </row>
    <row r="230" spans="2:7" ht="18" customHeight="1">
      <c r="B230" s="93" t="s">
        <v>135</v>
      </c>
      <c r="C230" s="94"/>
      <c r="D230" s="94"/>
      <c r="E230" s="94"/>
      <c r="F230" s="93"/>
      <c r="G230" s="94"/>
    </row>
    <row r="231" spans="2:7" ht="18" customHeight="1">
      <c r="B231" s="98" t="s">
        <v>136</v>
      </c>
      <c r="C231" s="94"/>
      <c r="D231" s="94"/>
      <c r="E231" s="94"/>
      <c r="F231" s="93"/>
      <c r="G231" s="94"/>
    </row>
    <row r="232" ht="18" customHeight="1"/>
    <row r="233" spans="2:7" ht="18" customHeight="1">
      <c r="B233" s="99" t="s">
        <v>126</v>
      </c>
      <c r="C233" s="100"/>
      <c r="D233" s="100"/>
      <c r="E233" s="100"/>
      <c r="F233" s="99"/>
      <c r="G233" s="100"/>
    </row>
    <row r="234" ht="18" customHeight="1" thickBot="1"/>
    <row r="235" spans="2:7" ht="24" customHeight="1" thickBot="1" thickTop="1">
      <c r="B235" s="7" t="s">
        <v>81</v>
      </c>
      <c r="C235" s="8"/>
      <c r="F235" s="7" t="s">
        <v>82</v>
      </c>
      <c r="G235" s="8"/>
    </row>
    <row r="236" spans="2:8" ht="18" customHeight="1" thickTop="1">
      <c r="B236" s="9"/>
      <c r="C236" s="10"/>
      <c r="F236" s="9"/>
      <c r="G236" s="10"/>
      <c r="H236"/>
    </row>
    <row r="237" spans="2:8" ht="18" customHeight="1">
      <c r="B237" s="11" t="s">
        <v>21</v>
      </c>
      <c r="C237" s="12" t="s">
        <v>21</v>
      </c>
      <c r="D237" s="17"/>
      <c r="F237" s="11" t="s">
        <v>14</v>
      </c>
      <c r="G237" s="12">
        <f>+E9</f>
        <v>500</v>
      </c>
      <c r="H237" s="34"/>
    </row>
    <row r="238" spans="2:8" ht="18" customHeight="1">
      <c r="B238" s="11"/>
      <c r="C238" s="12"/>
      <c r="D238" s="17"/>
      <c r="F238" s="11"/>
      <c r="G238" s="12"/>
      <c r="H238"/>
    </row>
    <row r="239" spans="2:8" ht="18" customHeight="1">
      <c r="B239" s="11" t="s">
        <v>45</v>
      </c>
      <c r="C239" s="12">
        <f>+G107</f>
        <v>300</v>
      </c>
      <c r="D239" s="28"/>
      <c r="F239" s="11" t="s">
        <v>46</v>
      </c>
      <c r="G239" s="12">
        <f>+C107</f>
        <v>0</v>
      </c>
      <c r="H239" s="27"/>
    </row>
    <row r="240" spans="2:8" ht="18" customHeight="1">
      <c r="B240" s="11"/>
      <c r="C240" s="12"/>
      <c r="D240" s="17"/>
      <c r="F240" s="11" t="s">
        <v>21</v>
      </c>
      <c r="G240" s="12" t="s">
        <v>21</v>
      </c>
      <c r="H240"/>
    </row>
    <row r="241" spans="2:8" s="48" customFormat="1" ht="18" customHeight="1">
      <c r="B241" s="51" t="s">
        <v>47</v>
      </c>
      <c r="C241" s="52">
        <f>IF(C260&gt;0,C260,0)</f>
        <v>200</v>
      </c>
      <c r="D241" s="59"/>
      <c r="F241" s="51" t="s">
        <v>48</v>
      </c>
      <c r="G241" s="52">
        <f>IF(C260&gt;0,0,-C260)</f>
        <v>0</v>
      </c>
      <c r="H241" s="60"/>
    </row>
    <row r="242" spans="2:8" s="48" customFormat="1" ht="18" customHeight="1" thickBot="1">
      <c r="B242" s="61"/>
      <c r="C242" s="64"/>
      <c r="D242"/>
      <c r="F242" s="61"/>
      <c r="G242" s="64"/>
      <c r="H242"/>
    </row>
    <row r="243" spans="2:8" s="48" customFormat="1" ht="18" customHeight="1" thickTop="1">
      <c r="B243" s="51"/>
      <c r="C243" s="79"/>
      <c r="D243" s="89"/>
      <c r="F243" s="51"/>
      <c r="G243" s="79"/>
      <c r="H243" s="89"/>
    </row>
    <row r="244" spans="2:8" s="48" customFormat="1" ht="18" customHeight="1">
      <c r="B244" s="79"/>
      <c r="C244" s="79"/>
      <c r="D244" s="89"/>
      <c r="F244" s="79"/>
      <c r="G244" s="79"/>
      <c r="H244" s="89"/>
    </row>
    <row r="245" spans="2:7" ht="18" customHeight="1">
      <c r="B245" s="99" t="s">
        <v>127</v>
      </c>
      <c r="C245" s="100"/>
      <c r="D245" s="100"/>
      <c r="E245" s="100"/>
      <c r="F245" s="99"/>
      <c r="G245" s="100"/>
    </row>
    <row r="246" spans="2:6" ht="18" customHeight="1" thickBot="1">
      <c r="B246" s="2"/>
      <c r="F246" s="2"/>
    </row>
    <row r="247" spans="2:8" s="48" customFormat="1" ht="18" customHeight="1" thickTop="1">
      <c r="B247" s="90"/>
      <c r="C247" s="91"/>
      <c r="D247"/>
      <c r="F247" s="90"/>
      <c r="G247" s="91"/>
      <c r="H247"/>
    </row>
    <row r="248" spans="2:8" s="48" customFormat="1" ht="18" customHeight="1">
      <c r="B248" s="51" t="s">
        <v>48</v>
      </c>
      <c r="C248" s="52">
        <f>+G241</f>
        <v>0</v>
      </c>
      <c r="D248" s="60"/>
      <c r="F248" s="51" t="s">
        <v>47</v>
      </c>
      <c r="G248" s="52">
        <f>+C241</f>
        <v>200</v>
      </c>
      <c r="H248" s="59"/>
    </row>
    <row r="249" spans="2:8" ht="18" customHeight="1">
      <c r="B249" s="11" t="s">
        <v>21</v>
      </c>
      <c r="C249" s="12" t="s">
        <v>21</v>
      </c>
      <c r="D249" s="17"/>
      <c r="F249" s="11"/>
      <c r="G249" s="12"/>
      <c r="H249"/>
    </row>
    <row r="250" spans="2:8" ht="18" customHeight="1">
      <c r="B250" s="11" t="s">
        <v>4</v>
      </c>
      <c r="C250" s="12">
        <f>+C11</f>
        <v>640</v>
      </c>
      <c r="D250" s="19"/>
      <c r="F250" s="11" t="s">
        <v>21</v>
      </c>
      <c r="G250" s="12" t="s">
        <v>21</v>
      </c>
      <c r="H250"/>
    </row>
    <row r="251" spans="2:7" ht="18" customHeight="1">
      <c r="B251" s="11"/>
      <c r="C251" s="12"/>
      <c r="F251" s="11"/>
      <c r="G251" s="12"/>
    </row>
    <row r="252" spans="2:8" s="48" customFormat="1" ht="18" customHeight="1" thickBot="1">
      <c r="B252" s="61" t="s">
        <v>49</v>
      </c>
      <c r="C252" s="64">
        <f>IF(C261&gt;0,C261,0)</f>
        <v>0</v>
      </c>
      <c r="D252" s="62"/>
      <c r="F252" s="61" t="s">
        <v>50</v>
      </c>
      <c r="G252" s="64">
        <f>IF(C261&gt;0,0,-C261)</f>
        <v>440</v>
      </c>
      <c r="H252" s="63"/>
    </row>
    <row r="253" ht="18" customHeight="1" thickTop="1"/>
    <row r="254" ht="18" customHeight="1">
      <c r="B254" s="32" t="s">
        <v>51</v>
      </c>
    </row>
    <row r="255" ht="18" customHeight="1">
      <c r="B255" s="32" t="s">
        <v>83</v>
      </c>
    </row>
    <row r="256" ht="18" customHeight="1">
      <c r="B256" s="32" t="s">
        <v>52</v>
      </c>
    </row>
    <row r="257" s="32" customFormat="1" ht="18" customHeight="1">
      <c r="B257" s="32" t="s">
        <v>53</v>
      </c>
    </row>
    <row r="258" s="32" customFormat="1" ht="18" customHeight="1">
      <c r="B258" s="32" t="s">
        <v>54</v>
      </c>
    </row>
    <row r="259" ht="18" customHeight="1" thickBot="1"/>
    <row r="260" spans="2:3" s="38" customFormat="1" ht="18" customHeight="1" thickTop="1">
      <c r="B260" s="65" t="s">
        <v>84</v>
      </c>
      <c r="C260" s="66">
        <f>+G237-C111</f>
        <v>200</v>
      </c>
    </row>
    <row r="261" spans="2:3" s="38" customFormat="1" ht="18" customHeight="1" thickBot="1">
      <c r="B261" s="67" t="s">
        <v>85</v>
      </c>
      <c r="C261" s="68">
        <f>+C260-C250</f>
        <v>-440</v>
      </c>
    </row>
    <row r="262" ht="18" customHeight="1" thickTop="1"/>
    <row r="263" ht="18" customHeight="1"/>
    <row r="264" spans="2:7" ht="18" customHeight="1">
      <c r="B264" s="93" t="s">
        <v>87</v>
      </c>
      <c r="C264" s="94"/>
      <c r="D264" s="94"/>
      <c r="E264" s="94"/>
      <c r="F264" s="93"/>
      <c r="G264" s="94"/>
    </row>
    <row r="265" spans="2:7" ht="18" customHeight="1">
      <c r="B265" s="93" t="s">
        <v>86</v>
      </c>
      <c r="C265" s="94"/>
      <c r="D265" s="94"/>
      <c r="E265" s="94"/>
      <c r="F265" s="93"/>
      <c r="G265" s="94"/>
    </row>
    <row r="266" ht="18" customHeight="1" thickBot="1"/>
    <row r="267" spans="2:7" ht="23.25" customHeight="1" thickBot="1" thickTop="1">
      <c r="B267" s="7" t="s">
        <v>56</v>
      </c>
      <c r="C267" s="8"/>
      <c r="F267" s="7" t="s">
        <v>55</v>
      </c>
      <c r="G267" s="8"/>
    </row>
    <row r="268" spans="2:7" ht="18" customHeight="1" thickTop="1">
      <c r="B268" s="9"/>
      <c r="C268" s="10"/>
      <c r="F268" s="9"/>
      <c r="G268" s="10"/>
    </row>
    <row r="269" spans="2:8" ht="18" customHeight="1">
      <c r="B269" s="11" t="s">
        <v>15</v>
      </c>
      <c r="C269" s="12">
        <f>+G9</f>
        <v>100</v>
      </c>
      <c r="D269" s="35"/>
      <c r="F269" s="11" t="s">
        <v>21</v>
      </c>
      <c r="G269" s="12" t="s">
        <v>21</v>
      </c>
      <c r="H269"/>
    </row>
    <row r="270" spans="2:8" ht="18" customHeight="1">
      <c r="B270" s="11" t="s">
        <v>5</v>
      </c>
      <c r="C270" s="12">
        <f>+C13</f>
        <v>150</v>
      </c>
      <c r="D270" s="18"/>
      <c r="F270" s="11" t="s">
        <v>3</v>
      </c>
      <c r="G270" s="12">
        <f>+C12</f>
        <v>200</v>
      </c>
      <c r="H270" s="24"/>
    </row>
    <row r="271" spans="2:8" ht="18" customHeight="1">
      <c r="B271" s="11"/>
      <c r="C271" s="12"/>
      <c r="F271" s="11" t="s">
        <v>21</v>
      </c>
      <c r="G271" s="12" t="s">
        <v>21</v>
      </c>
      <c r="H271" s="17" t="s">
        <v>21</v>
      </c>
    </row>
    <row r="272" spans="2:7" ht="18" customHeight="1">
      <c r="B272" s="11" t="s">
        <v>21</v>
      </c>
      <c r="C272" s="12" t="s">
        <v>21</v>
      </c>
      <c r="F272" s="11"/>
      <c r="G272" s="12"/>
    </row>
    <row r="273" spans="2:8" s="48" customFormat="1" ht="18" customHeight="1">
      <c r="B273" s="51" t="s">
        <v>57</v>
      </c>
      <c r="C273" s="52">
        <f>IF(C276&gt;0,C276,0)</f>
        <v>0</v>
      </c>
      <c r="D273" s="69"/>
      <c r="F273" s="51" t="s">
        <v>58</v>
      </c>
      <c r="G273" s="52">
        <f>IF(C276&gt;0,0,-C276)</f>
        <v>50</v>
      </c>
      <c r="H273" s="70"/>
    </row>
    <row r="274" spans="2:7" ht="18" customHeight="1" thickBot="1">
      <c r="B274" s="13"/>
      <c r="C274" s="14"/>
      <c r="F274" s="13"/>
      <c r="G274" s="14"/>
    </row>
    <row r="275" ht="18" customHeight="1" thickTop="1"/>
    <row r="276" spans="2:3" s="38" customFormat="1" ht="18" customHeight="1">
      <c r="B276" s="50" t="s">
        <v>88</v>
      </c>
      <c r="C276" s="38">
        <f>+G270-C269-C270</f>
        <v>-50</v>
      </c>
    </row>
    <row r="277" ht="18" customHeight="1"/>
    <row r="278" spans="2:7" ht="18" customHeight="1">
      <c r="B278" s="93" t="s">
        <v>137</v>
      </c>
      <c r="C278" s="94"/>
      <c r="D278" s="94"/>
      <c r="E278" s="94"/>
      <c r="F278" s="93"/>
      <c r="G278" s="94"/>
    </row>
    <row r="279" ht="18" customHeight="1" thickBot="1"/>
    <row r="280" spans="2:7" ht="24" customHeight="1" thickBot="1" thickTop="1">
      <c r="B280" s="7" t="s">
        <v>60</v>
      </c>
      <c r="C280" s="8"/>
      <c r="F280" s="7" t="s">
        <v>59</v>
      </c>
      <c r="G280" s="8"/>
    </row>
    <row r="281" spans="2:8" ht="18" customHeight="1" thickTop="1">
      <c r="B281" s="9"/>
      <c r="C281" s="10"/>
      <c r="D281"/>
      <c r="F281" s="9"/>
      <c r="G281" s="10"/>
      <c r="H281"/>
    </row>
    <row r="282" spans="2:8" s="48" customFormat="1" ht="18" customHeight="1">
      <c r="B282" s="51" t="s">
        <v>61</v>
      </c>
      <c r="C282" s="52">
        <f>+IF(C290&lt;0,-C290,0)</f>
        <v>490</v>
      </c>
      <c r="D282" s="71"/>
      <c r="F282" s="51" t="s">
        <v>62</v>
      </c>
      <c r="G282" s="52">
        <f>+IF(C290&lt;0,0,-C290)</f>
        <v>0</v>
      </c>
      <c r="H282" s="72"/>
    </row>
    <row r="283" spans="2:8" ht="18" customHeight="1">
      <c r="B283" s="11"/>
      <c r="C283" s="12"/>
      <c r="D283"/>
      <c r="F283" s="11"/>
      <c r="G283" s="12"/>
      <c r="H283"/>
    </row>
    <row r="284" spans="2:8" ht="18" customHeight="1">
      <c r="B284" s="11"/>
      <c r="C284" s="12"/>
      <c r="D284"/>
      <c r="F284" s="11" t="s">
        <v>2</v>
      </c>
      <c r="G284" s="12">
        <f>+C8</f>
        <v>700</v>
      </c>
      <c r="H284" s="4"/>
    </row>
    <row r="285" spans="2:8" ht="18" customHeight="1">
      <c r="B285" s="11"/>
      <c r="C285" s="12"/>
      <c r="D285"/>
      <c r="F285" s="11" t="s">
        <v>1</v>
      </c>
      <c r="G285" s="12">
        <f>+C10</f>
        <v>190</v>
      </c>
      <c r="H285" s="23"/>
    </row>
    <row r="286" spans="2:8" ht="18" customHeight="1">
      <c r="B286" s="11"/>
      <c r="C286" s="12"/>
      <c r="F286" s="11"/>
      <c r="G286" s="12"/>
      <c r="H286" s="17"/>
    </row>
    <row r="287" spans="2:8" s="48" customFormat="1" ht="18" customHeight="1">
      <c r="B287" s="45" t="s">
        <v>41</v>
      </c>
      <c r="C287" s="52">
        <f>+IF(C291&gt;0,C291:C291,0)</f>
        <v>400</v>
      </c>
      <c r="D287" s="58"/>
      <c r="F287" s="45" t="s">
        <v>42</v>
      </c>
      <c r="G287" s="52">
        <f>+IF(C291&lt;0,-C291,0)</f>
        <v>0</v>
      </c>
      <c r="H287" s="49"/>
    </row>
    <row r="288" spans="2:7" ht="18" customHeight="1" thickBot="1">
      <c r="B288" s="13"/>
      <c r="C288" s="14"/>
      <c r="F288" s="13"/>
      <c r="G288" s="14"/>
    </row>
    <row r="289" ht="18" customHeight="1" thickTop="1"/>
    <row r="290" spans="2:3" s="38" customFormat="1" ht="18" customHeight="1">
      <c r="B290" s="73" t="s">
        <v>89</v>
      </c>
      <c r="C290" s="38">
        <f>+C261+C276</f>
        <v>-490</v>
      </c>
    </row>
    <row r="291" spans="2:3" s="38" customFormat="1" ht="18" customHeight="1">
      <c r="B291" s="74" t="s">
        <v>90</v>
      </c>
      <c r="C291" s="38">
        <f>+C290+G284+G285</f>
        <v>400</v>
      </c>
    </row>
    <row r="292" ht="18" customHeight="1">
      <c r="B292" s="33"/>
    </row>
    <row r="293" spans="2:7" s="95" customFormat="1" ht="0.75" customHeight="1">
      <c r="B293" s="95" t="s">
        <v>19</v>
      </c>
      <c r="F293" s="95" t="s">
        <v>21</v>
      </c>
      <c r="G293" s="95" t="s">
        <v>21</v>
      </c>
    </row>
    <row r="294" spans="2:7" s="101" customFormat="1" ht="0.75" customHeight="1">
      <c r="B294" s="101" t="s">
        <v>63</v>
      </c>
      <c r="C294" s="101">
        <f>+C241</f>
        <v>200</v>
      </c>
      <c r="F294" s="101" t="s">
        <v>65</v>
      </c>
      <c r="G294" s="101">
        <f>+G241</f>
        <v>0</v>
      </c>
    </row>
    <row r="295" spans="2:7" s="101" customFormat="1" ht="0.75" customHeight="1">
      <c r="B295" s="101" t="s">
        <v>64</v>
      </c>
      <c r="C295" s="101">
        <f>+C239</f>
        <v>300</v>
      </c>
      <c r="F295" s="101" t="s">
        <v>66</v>
      </c>
      <c r="G295" s="101">
        <f>+G239</f>
        <v>0</v>
      </c>
    </row>
    <row r="296" spans="2:7" s="101" customFormat="1" ht="0.75" customHeight="1">
      <c r="B296" s="101" t="s">
        <v>21</v>
      </c>
      <c r="C296" s="101" t="str">
        <f>+C237</f>
        <v> </v>
      </c>
      <c r="F296" s="101" t="s">
        <v>14</v>
      </c>
      <c r="G296" s="101">
        <f>+G237</f>
        <v>500</v>
      </c>
    </row>
    <row r="297" s="101" customFormat="1" ht="0.75" customHeight="1"/>
    <row r="298" spans="3:7" s="101" customFormat="1" ht="0.75" customHeight="1">
      <c r="C298" s="101">
        <f>SUM(C294:C296)</f>
        <v>500</v>
      </c>
      <c r="G298" s="101">
        <f>SUM(G294:G296)</f>
        <v>500</v>
      </c>
    </row>
    <row r="299" s="101" customFormat="1" ht="0.75" customHeight="1"/>
    <row r="300" spans="2:7" s="101" customFormat="1" ht="0.75" customHeight="1">
      <c r="B300" s="101" t="s">
        <v>67</v>
      </c>
      <c r="C300" s="101">
        <f>+C252</f>
        <v>0</v>
      </c>
      <c r="F300" s="101" t="s">
        <v>68</v>
      </c>
      <c r="G300" s="101">
        <f>+G252</f>
        <v>440</v>
      </c>
    </row>
    <row r="301" spans="2:7" s="101" customFormat="1" ht="0.75" customHeight="1">
      <c r="B301" s="101" t="s">
        <v>4</v>
      </c>
      <c r="C301" s="101">
        <f>+C250</f>
        <v>640</v>
      </c>
      <c r="F301" s="101" t="s">
        <v>63</v>
      </c>
      <c r="G301" s="101">
        <f>+G248</f>
        <v>200</v>
      </c>
    </row>
    <row r="302" spans="2:7" s="101" customFormat="1" ht="0.75" customHeight="1">
      <c r="B302" s="101" t="s">
        <v>128</v>
      </c>
      <c r="C302" s="101">
        <f>+C248</f>
        <v>0</v>
      </c>
      <c r="F302" s="102"/>
      <c r="G302" s="102"/>
    </row>
    <row r="303" s="102" customFormat="1" ht="0.75" customHeight="1"/>
    <row r="304" s="102" customFormat="1" ht="0.75" customHeight="1"/>
    <row r="305" spans="2:7" s="102" customFormat="1" ht="0.75" customHeight="1">
      <c r="B305" s="101" t="s">
        <v>57</v>
      </c>
      <c r="C305" s="102">
        <f>+C273</f>
        <v>0</v>
      </c>
      <c r="F305" s="101" t="s">
        <v>58</v>
      </c>
      <c r="G305" s="102">
        <f>+G273</f>
        <v>50</v>
      </c>
    </row>
    <row r="306" spans="2:7" s="102" customFormat="1" ht="0.75" customHeight="1">
      <c r="B306" s="101" t="s">
        <v>5</v>
      </c>
      <c r="C306" s="102">
        <f>+C270</f>
        <v>150</v>
      </c>
      <c r="F306" s="101" t="s">
        <v>3</v>
      </c>
      <c r="G306" s="102">
        <f>+G270</f>
        <v>200</v>
      </c>
    </row>
    <row r="307" spans="2:3" s="102" customFormat="1" ht="0.75" customHeight="1">
      <c r="B307" s="101" t="s">
        <v>15</v>
      </c>
      <c r="C307" s="102">
        <f>+C269</f>
        <v>100</v>
      </c>
    </row>
    <row r="308" s="101" customFormat="1" ht="0.75" customHeight="1"/>
    <row r="309" spans="2:7" s="101" customFormat="1" ht="0.75" customHeight="1">
      <c r="B309" s="101" t="s">
        <v>41</v>
      </c>
      <c r="C309" s="101">
        <f>+C287</f>
        <v>400</v>
      </c>
      <c r="F309" s="101" t="s">
        <v>42</v>
      </c>
      <c r="G309" s="101">
        <f>+G287</f>
        <v>0</v>
      </c>
    </row>
    <row r="310" spans="2:7" s="101" customFormat="1" ht="0.75" customHeight="1">
      <c r="B310" s="101" t="s">
        <v>61</v>
      </c>
      <c r="C310" s="101">
        <f>+C282</f>
        <v>490</v>
      </c>
      <c r="F310" s="101" t="s">
        <v>1</v>
      </c>
      <c r="G310" s="101">
        <f>+G285</f>
        <v>190</v>
      </c>
    </row>
    <row r="311" spans="2:7" s="101" customFormat="1" ht="0.75" customHeight="1">
      <c r="B311" s="101" t="s">
        <v>21</v>
      </c>
      <c r="C311" s="101" t="s">
        <v>21</v>
      </c>
      <c r="F311" s="101" t="s">
        <v>2</v>
      </c>
      <c r="G311" s="101">
        <f>+G284</f>
        <v>700</v>
      </c>
    </row>
    <row r="312" spans="6:7" s="101" customFormat="1" ht="0.75" customHeight="1">
      <c r="F312" s="101" t="s">
        <v>62</v>
      </c>
      <c r="G312" s="101">
        <f>+G282</f>
        <v>0</v>
      </c>
    </row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spans="2:7" ht="18" customHeight="1">
      <c r="B414" s="93" t="s">
        <v>44</v>
      </c>
      <c r="C414" s="94"/>
      <c r="D414" s="94"/>
      <c r="E414" s="94"/>
      <c r="F414" s="93"/>
      <c r="G414" s="94"/>
    </row>
    <row r="415" spans="2:7" ht="18" customHeight="1">
      <c r="B415" s="93" t="s">
        <v>138</v>
      </c>
      <c r="C415" s="94"/>
      <c r="D415" s="94"/>
      <c r="E415" s="94"/>
      <c r="F415" s="93"/>
      <c r="G415" s="94"/>
    </row>
    <row r="416" spans="2:6" ht="18" customHeight="1">
      <c r="B416" s="2"/>
      <c r="F416" s="2"/>
    </row>
    <row r="417" spans="2:7" ht="18" customHeight="1">
      <c r="B417" s="93" t="s">
        <v>91</v>
      </c>
      <c r="C417" s="94"/>
      <c r="D417" s="94"/>
      <c r="E417" s="94"/>
      <c r="F417" s="93"/>
      <c r="G417" s="94"/>
    </row>
    <row r="418" spans="2:7" ht="18" customHeight="1">
      <c r="B418" s="93" t="s">
        <v>92</v>
      </c>
      <c r="C418" s="94"/>
      <c r="D418" s="94"/>
      <c r="E418" s="94"/>
      <c r="F418" s="93"/>
      <c r="G418" s="94"/>
    </row>
    <row r="419" spans="2:7" ht="18" customHeight="1">
      <c r="B419" s="93" t="s">
        <v>139</v>
      </c>
      <c r="C419" s="94"/>
      <c r="D419" s="94"/>
      <c r="E419" s="94"/>
      <c r="F419" s="93"/>
      <c r="G419" s="94"/>
    </row>
    <row r="420" spans="2:7" ht="18" customHeight="1">
      <c r="B420" s="93" t="s">
        <v>140</v>
      </c>
      <c r="C420" s="94"/>
      <c r="D420" s="94"/>
      <c r="E420" s="94"/>
      <c r="F420" s="93"/>
      <c r="G420" s="94"/>
    </row>
    <row r="421" ht="18" customHeight="1"/>
    <row r="422" ht="18" customHeight="1" thickBot="1"/>
    <row r="423" spans="2:7" ht="24" customHeight="1" thickBot="1" thickTop="1">
      <c r="B423" s="7" t="s">
        <v>93</v>
      </c>
      <c r="C423" s="8"/>
      <c r="F423" s="7" t="s">
        <v>94</v>
      </c>
      <c r="G423" s="8"/>
    </row>
    <row r="424" spans="2:8" ht="18" customHeight="1" thickTop="1">
      <c r="B424" s="9"/>
      <c r="C424" s="10"/>
      <c r="F424" s="9"/>
      <c r="G424" s="10"/>
      <c r="H424"/>
    </row>
    <row r="425" spans="2:8" ht="18" customHeight="1">
      <c r="B425" s="11" t="s">
        <v>21</v>
      </c>
      <c r="C425" s="12" t="s">
        <v>21</v>
      </c>
      <c r="D425" s="17"/>
      <c r="F425" s="11" t="s">
        <v>95</v>
      </c>
      <c r="G425" s="12">
        <f>+C9</f>
        <v>400</v>
      </c>
      <c r="H425" s="29"/>
    </row>
    <row r="426" spans="2:8" ht="18" customHeight="1">
      <c r="B426" s="11"/>
      <c r="C426" s="12"/>
      <c r="D426" s="17"/>
      <c r="F426" s="11"/>
      <c r="G426" s="12"/>
      <c r="H426"/>
    </row>
    <row r="427" spans="2:8" ht="18" customHeight="1">
      <c r="B427" s="11" t="s">
        <v>45</v>
      </c>
      <c r="C427" s="12">
        <f>+G107</f>
        <v>300</v>
      </c>
      <c r="D427" s="28"/>
      <c r="F427" s="11" t="s">
        <v>46</v>
      </c>
      <c r="G427" s="12">
        <f>+C107</f>
        <v>0</v>
      </c>
      <c r="H427" s="27"/>
    </row>
    <row r="428" spans="2:8" ht="18" customHeight="1" thickBot="1">
      <c r="B428" s="11"/>
      <c r="C428" s="12"/>
      <c r="D428" s="17"/>
      <c r="F428" s="11" t="s">
        <v>21</v>
      </c>
      <c r="G428" s="12" t="s">
        <v>21</v>
      </c>
      <c r="H428"/>
    </row>
    <row r="429" spans="2:8" s="48" customFormat="1" ht="18" customHeight="1" thickBot="1" thickTop="1">
      <c r="B429" s="51" t="s">
        <v>97</v>
      </c>
      <c r="C429" s="52">
        <f>IF(C437&gt;0,C437,0)</f>
        <v>100</v>
      </c>
      <c r="D429" s="75"/>
      <c r="F429" s="51" t="s">
        <v>98</v>
      </c>
      <c r="G429" s="52">
        <f>IF(C437&gt;0,0,-C437)</f>
        <v>0</v>
      </c>
      <c r="H429" s="76"/>
    </row>
    <row r="430" spans="2:8" ht="18" customHeight="1" thickBot="1" thickTop="1">
      <c r="B430" s="13" t="s">
        <v>21</v>
      </c>
      <c r="C430" s="14" t="s">
        <v>21</v>
      </c>
      <c r="D430" s="17"/>
      <c r="F430" s="13"/>
      <c r="G430" s="14"/>
      <c r="H430"/>
    </row>
    <row r="431" ht="18" customHeight="1" thickTop="1"/>
    <row r="432" ht="18" customHeight="1">
      <c r="B432" s="32" t="s">
        <v>51</v>
      </c>
    </row>
    <row r="433" ht="18" customHeight="1">
      <c r="B433" s="32" t="s">
        <v>83</v>
      </c>
    </row>
    <row r="434" ht="18" customHeight="1">
      <c r="B434" s="32" t="s">
        <v>119</v>
      </c>
    </row>
    <row r="435" s="32" customFormat="1" ht="18" customHeight="1">
      <c r="B435" s="32" t="s">
        <v>96</v>
      </c>
    </row>
    <row r="436" ht="18" customHeight="1"/>
    <row r="437" spans="2:3" s="57" customFormat="1" ht="18" customHeight="1">
      <c r="B437" s="82" t="s">
        <v>99</v>
      </c>
      <c r="C437" s="83">
        <f>+G425-C111</f>
        <v>100</v>
      </c>
    </row>
    <row r="438" ht="18" customHeight="1"/>
    <row r="439" ht="18" customHeight="1"/>
    <row r="440" spans="2:7" ht="18" customHeight="1">
      <c r="B440" s="93" t="s">
        <v>100</v>
      </c>
      <c r="C440" s="94"/>
      <c r="D440" s="94"/>
      <c r="E440" s="94"/>
      <c r="F440" s="93"/>
      <c r="G440" s="94"/>
    </row>
    <row r="441" spans="2:7" ht="18" customHeight="1">
      <c r="B441" s="93" t="s">
        <v>141</v>
      </c>
      <c r="C441" s="94"/>
      <c r="D441" s="94"/>
      <c r="E441" s="94"/>
      <c r="F441" s="93"/>
      <c r="G441" s="94"/>
    </row>
    <row r="442" ht="18" customHeight="1" thickBot="1"/>
    <row r="443" spans="2:7" ht="23.25" customHeight="1" thickBot="1" thickTop="1">
      <c r="B443" s="7" t="s">
        <v>4</v>
      </c>
      <c r="C443" s="8"/>
      <c r="F443" s="7" t="s">
        <v>106</v>
      </c>
      <c r="G443" s="8"/>
    </row>
    <row r="444" spans="2:7" ht="18" customHeight="1" thickTop="1">
      <c r="B444" s="9"/>
      <c r="C444" s="10"/>
      <c r="F444" s="9"/>
      <c r="G444" s="10"/>
    </row>
    <row r="445" spans="2:8" ht="18" customHeight="1">
      <c r="B445" s="11" t="s">
        <v>4</v>
      </c>
      <c r="C445" s="12">
        <f>+C11</f>
        <v>640</v>
      </c>
      <c r="D445" s="19"/>
      <c r="F445" s="11" t="s">
        <v>1</v>
      </c>
      <c r="G445" s="12">
        <f>+C10</f>
        <v>190</v>
      </c>
      <c r="H445" s="23"/>
    </row>
    <row r="446" spans="2:8" ht="18" customHeight="1">
      <c r="B446" s="11" t="s">
        <v>21</v>
      </c>
      <c r="C446" s="12" t="s">
        <v>21</v>
      </c>
      <c r="D446"/>
      <c r="F446" s="11" t="s">
        <v>21</v>
      </c>
      <c r="G446" s="12" t="s">
        <v>21</v>
      </c>
      <c r="H446"/>
    </row>
    <row r="447" spans="2:8" ht="18" customHeight="1">
      <c r="B447" s="11"/>
      <c r="C447" s="12"/>
      <c r="D447"/>
      <c r="F447" s="11" t="s">
        <v>21</v>
      </c>
      <c r="G447" s="12" t="s">
        <v>21</v>
      </c>
      <c r="H447"/>
    </row>
    <row r="448" spans="2:7" ht="18" customHeight="1">
      <c r="B448" s="11" t="s">
        <v>21</v>
      </c>
      <c r="C448" s="12" t="s">
        <v>21</v>
      </c>
      <c r="F448" s="11"/>
      <c r="G448" s="12"/>
    </row>
    <row r="449" spans="2:8" s="48" customFormat="1" ht="18" customHeight="1">
      <c r="B449" s="51" t="s">
        <v>102</v>
      </c>
      <c r="C449" s="52">
        <f>IF(C453&lt;0,-C453,0)</f>
        <v>0</v>
      </c>
      <c r="D449" s="78"/>
      <c r="F449" s="51" t="s">
        <v>101</v>
      </c>
      <c r="G449" s="52">
        <f>IF(C453&gt;0,C453,0)</f>
        <v>450</v>
      </c>
      <c r="H449" s="77"/>
    </row>
    <row r="450" spans="2:7" ht="18" customHeight="1" thickBot="1">
      <c r="B450" s="13"/>
      <c r="C450" s="14"/>
      <c r="F450" s="13"/>
      <c r="G450" s="14"/>
    </row>
    <row r="451" spans="2:7" ht="18" customHeight="1" thickTop="1">
      <c r="B451" s="33"/>
      <c r="C451" s="33"/>
      <c r="F451" s="33"/>
      <c r="G451" s="33"/>
    </row>
    <row r="452" ht="18" customHeight="1"/>
    <row r="453" spans="2:3" s="38" customFormat="1" ht="18" customHeight="1">
      <c r="B453" s="82" t="s">
        <v>103</v>
      </c>
      <c r="C453" s="83">
        <f>+C445-G445</f>
        <v>450</v>
      </c>
    </row>
    <row r="454" ht="18" customHeight="1"/>
    <row r="455" ht="18" customHeight="1"/>
    <row r="456" spans="2:7" ht="18" customHeight="1">
      <c r="B456" s="93" t="s">
        <v>142</v>
      </c>
      <c r="C456" s="94"/>
      <c r="D456" s="94"/>
      <c r="E456" s="94"/>
      <c r="F456" s="93"/>
      <c r="G456" s="94"/>
    </row>
    <row r="457" spans="2:7" ht="18" customHeight="1">
      <c r="B457" s="93" t="s">
        <v>143</v>
      </c>
      <c r="C457" s="94"/>
      <c r="D457" s="94"/>
      <c r="E457" s="94"/>
      <c r="F457" s="93"/>
      <c r="G457" s="94"/>
    </row>
    <row r="458" spans="2:7" ht="18" customHeight="1">
      <c r="B458" s="93" t="s">
        <v>144</v>
      </c>
      <c r="C458" s="94"/>
      <c r="D458" s="94"/>
      <c r="E458" s="94"/>
      <c r="F458" s="93"/>
      <c r="G458" s="94"/>
    </row>
    <row r="459" ht="18" customHeight="1" thickBot="1"/>
    <row r="460" spans="2:7" ht="24" customHeight="1" thickBot="1" thickTop="1">
      <c r="B460" s="7" t="s">
        <v>104</v>
      </c>
      <c r="C460" s="8"/>
      <c r="F460" s="7" t="s">
        <v>105</v>
      </c>
      <c r="G460" s="8"/>
    </row>
    <row r="461" spans="2:8" ht="18" customHeight="1" thickTop="1">
      <c r="B461" s="9"/>
      <c r="C461" s="10"/>
      <c r="D461"/>
      <c r="F461" s="9"/>
      <c r="G461" s="10"/>
      <c r="H461"/>
    </row>
    <row r="462" spans="2:8" s="48" customFormat="1" ht="18" customHeight="1">
      <c r="B462" s="51" t="s">
        <v>21</v>
      </c>
      <c r="C462" s="52" t="s">
        <v>21</v>
      </c>
      <c r="D462"/>
      <c r="F462" s="11" t="s">
        <v>2</v>
      </c>
      <c r="G462" s="12">
        <f>+C8</f>
        <v>700</v>
      </c>
      <c r="H462" s="4"/>
    </row>
    <row r="463" spans="2:8" s="48" customFormat="1" ht="18" customHeight="1">
      <c r="B463" s="51"/>
      <c r="C463" s="52"/>
      <c r="D463"/>
      <c r="F463" s="11"/>
      <c r="G463" s="52"/>
      <c r="H463" s="17"/>
    </row>
    <row r="464" spans="2:8" ht="18" customHeight="1">
      <c r="B464" s="11" t="s">
        <v>5</v>
      </c>
      <c r="C464" s="12">
        <f>+C13</f>
        <v>150</v>
      </c>
      <c r="D464" s="18"/>
      <c r="F464" s="11" t="s">
        <v>3</v>
      </c>
      <c r="G464" s="12">
        <f>+C12</f>
        <v>200</v>
      </c>
      <c r="H464" s="24"/>
    </row>
    <row r="465" spans="2:8" ht="18" customHeight="1">
      <c r="B465" s="11"/>
      <c r="C465" s="12"/>
      <c r="D465"/>
      <c r="F465" s="11"/>
      <c r="G465" s="12"/>
      <c r="H465" s="17"/>
    </row>
    <row r="466" spans="2:8" s="48" customFormat="1" ht="18" customHeight="1">
      <c r="B466" s="51" t="s">
        <v>110</v>
      </c>
      <c r="C466" s="52">
        <f>IF(C485&gt;0,C485,0)</f>
        <v>750</v>
      </c>
      <c r="D466" s="84"/>
      <c r="F466" s="51" t="s">
        <v>111</v>
      </c>
      <c r="G466" s="52">
        <f>IF(C485&gt;0,0,-C485)</f>
        <v>0</v>
      </c>
      <c r="H466" s="85"/>
    </row>
    <row r="467" spans="2:8" s="48" customFormat="1" ht="18" customHeight="1">
      <c r="B467" s="51"/>
      <c r="C467" s="52"/>
      <c r="D467" s="80"/>
      <c r="F467" s="51"/>
      <c r="G467" s="52"/>
      <c r="H467" s="81"/>
    </row>
    <row r="468" spans="2:8" s="48" customFormat="1" ht="18" customHeight="1">
      <c r="B468" s="45" t="s">
        <v>114</v>
      </c>
      <c r="C468" s="52"/>
      <c r="D468" s="80"/>
      <c r="F468" s="51"/>
      <c r="G468" s="52"/>
      <c r="H468" s="81"/>
    </row>
    <row r="469" spans="2:8" ht="18" customHeight="1" thickBot="1">
      <c r="B469" s="13"/>
      <c r="C469" s="14"/>
      <c r="D469"/>
      <c r="F469" s="13"/>
      <c r="G469" s="14"/>
      <c r="H469" s="17"/>
    </row>
    <row r="470" spans="2:8" ht="18" customHeight="1" thickTop="1">
      <c r="B470" s="33"/>
      <c r="C470" s="33"/>
      <c r="D470"/>
      <c r="F470" s="33"/>
      <c r="G470" s="33"/>
      <c r="H470" s="17"/>
    </row>
    <row r="471" spans="2:8" ht="18" customHeight="1">
      <c r="B471" s="33"/>
      <c r="C471" s="33"/>
      <c r="D471"/>
      <c r="F471" s="33"/>
      <c r="G471" s="33"/>
      <c r="H471" s="17"/>
    </row>
    <row r="472" spans="2:7" ht="18" customHeight="1">
      <c r="B472" s="93" t="s">
        <v>116</v>
      </c>
      <c r="C472" s="94"/>
      <c r="D472" s="94"/>
      <c r="E472" s="94"/>
      <c r="F472" s="93"/>
      <c r="G472" s="94"/>
    </row>
    <row r="473" spans="2:6" ht="18" customHeight="1" thickBot="1">
      <c r="B473" s="2"/>
      <c r="F473" s="2"/>
    </row>
    <row r="474" spans="2:7" ht="24" customHeight="1" thickBot="1" thickTop="1">
      <c r="B474" s="7" t="s">
        <v>120</v>
      </c>
      <c r="C474" s="8"/>
      <c r="F474" s="7" t="s">
        <v>121</v>
      </c>
      <c r="G474" s="8"/>
    </row>
    <row r="475" spans="2:8" ht="18" customHeight="1" thickTop="1">
      <c r="B475" s="11"/>
      <c r="C475" s="12"/>
      <c r="D475"/>
      <c r="F475" s="11"/>
      <c r="G475" s="12"/>
      <c r="H475" s="17"/>
    </row>
    <row r="476" spans="2:8" ht="18" customHeight="1">
      <c r="B476" s="51" t="s">
        <v>111</v>
      </c>
      <c r="C476" s="12">
        <f>+G466</f>
        <v>0</v>
      </c>
      <c r="D476" s="85"/>
      <c r="F476" s="51" t="s">
        <v>110</v>
      </c>
      <c r="G476" s="12">
        <f>+C466</f>
        <v>750</v>
      </c>
      <c r="H476" s="84"/>
    </row>
    <row r="477" spans="2:8" ht="18" customHeight="1">
      <c r="B477" s="11"/>
      <c r="C477" s="12"/>
      <c r="D477"/>
      <c r="F477" s="11"/>
      <c r="G477" s="12"/>
      <c r="H477" s="17"/>
    </row>
    <row r="478" spans="2:8" s="48" customFormat="1" ht="18" customHeight="1">
      <c r="B478" s="45" t="s">
        <v>115</v>
      </c>
      <c r="C478" s="52"/>
      <c r="D478" s="86"/>
      <c r="F478" s="45" t="s">
        <v>115</v>
      </c>
      <c r="G478" s="52"/>
      <c r="H478" s="87"/>
    </row>
    <row r="479" spans="2:8" s="48" customFormat="1" ht="18" customHeight="1">
      <c r="B479" s="45" t="s">
        <v>118</v>
      </c>
      <c r="C479" s="52">
        <f>IF(C486&lt;0,-C486,0)</f>
        <v>350</v>
      </c>
      <c r="D479" s="86"/>
      <c r="F479" s="45" t="s">
        <v>117</v>
      </c>
      <c r="G479" s="52">
        <f>IF(C486&lt;0,0,-C486)</f>
        <v>0</v>
      </c>
      <c r="H479" s="87"/>
    </row>
    <row r="480" spans="2:8" ht="18" customHeight="1">
      <c r="B480" s="11"/>
      <c r="C480" s="12"/>
      <c r="F480" s="11"/>
      <c r="G480" s="12"/>
      <c r="H480" s="17"/>
    </row>
    <row r="481" spans="2:8" ht="18" customHeight="1">
      <c r="B481" s="45" t="s">
        <v>112</v>
      </c>
      <c r="C481" s="12"/>
      <c r="F481" s="11"/>
      <c r="G481" s="12"/>
      <c r="H481" s="17"/>
    </row>
    <row r="482" spans="2:8" s="48" customFormat="1" ht="18" customHeight="1">
      <c r="B482" s="45" t="s">
        <v>113</v>
      </c>
      <c r="C482" s="52">
        <f>+IF(C487&gt;0,C487,0)</f>
        <v>400</v>
      </c>
      <c r="D482" s="58"/>
      <c r="F482" s="45" t="s">
        <v>42</v>
      </c>
      <c r="G482" s="52">
        <f>+IF(C487&lt;0,-C487,0)</f>
        <v>0</v>
      </c>
      <c r="H482" s="49"/>
    </row>
    <row r="483" spans="2:7" ht="18" customHeight="1" thickBot="1">
      <c r="B483" s="13"/>
      <c r="C483" s="14"/>
      <c r="F483" s="13"/>
      <c r="G483" s="14"/>
    </row>
    <row r="484" ht="18" customHeight="1" thickTop="1"/>
    <row r="485" spans="2:7" s="38" customFormat="1" ht="0.75" customHeight="1">
      <c r="B485" s="97" t="s">
        <v>107</v>
      </c>
      <c r="C485" s="96">
        <f>+G462+G464-C464</f>
        <v>750</v>
      </c>
      <c r="D485" s="96"/>
      <c r="E485" s="96"/>
      <c r="F485" s="96"/>
      <c r="G485" s="96"/>
    </row>
    <row r="486" spans="2:7" s="38" customFormat="1" ht="0.75" customHeight="1">
      <c r="B486" s="103" t="s">
        <v>108</v>
      </c>
      <c r="C486" s="96">
        <f>+C437-C453</f>
        <v>-350</v>
      </c>
      <c r="D486" s="96"/>
      <c r="E486" s="96"/>
      <c r="F486" s="96"/>
      <c r="G486" s="96"/>
    </row>
    <row r="487" spans="2:7" ht="0.75" customHeight="1">
      <c r="B487" s="103" t="s">
        <v>109</v>
      </c>
      <c r="C487" s="96">
        <f>SUM(C485:C486)</f>
        <v>400</v>
      </c>
      <c r="D487" s="5"/>
      <c r="E487" s="5"/>
      <c r="F487" s="5"/>
      <c r="G487" s="5"/>
    </row>
    <row r="488" spans="2:7" ht="0.75" customHeight="1">
      <c r="B488" s="104"/>
      <c r="C488" s="5"/>
      <c r="D488" s="5"/>
      <c r="E488" s="5"/>
      <c r="F488" s="5"/>
      <c r="G488" s="5"/>
    </row>
    <row r="489" spans="2:7" ht="0.75" customHeight="1">
      <c r="B489" s="104"/>
      <c r="C489" s="5"/>
      <c r="D489" s="5"/>
      <c r="E489" s="5"/>
      <c r="F489" s="5"/>
      <c r="G489" s="5"/>
    </row>
    <row r="490" spans="2:7" ht="0.75" customHeight="1">
      <c r="B490" s="104"/>
      <c r="C490" s="5"/>
      <c r="D490" s="5"/>
      <c r="E490" s="5"/>
      <c r="F490" s="5"/>
      <c r="G490" s="5"/>
    </row>
    <row r="491" spans="2:7" ht="0.75" customHeight="1">
      <c r="B491" s="104"/>
      <c r="C491" s="5"/>
      <c r="D491" s="5"/>
      <c r="E491" s="5"/>
      <c r="F491" s="5"/>
      <c r="G491" s="5"/>
    </row>
    <row r="492" spans="2:7" s="15" customFormat="1" ht="0.75" customHeight="1">
      <c r="B492" s="95"/>
      <c r="C492" s="95"/>
      <c r="D492" s="95"/>
      <c r="E492" s="95"/>
      <c r="F492" s="95"/>
      <c r="G492" s="95"/>
    </row>
    <row r="493" spans="2:7" s="15" customFormat="1" ht="0.75" customHeight="1">
      <c r="B493" s="95" t="s">
        <v>19</v>
      </c>
      <c r="C493" s="95"/>
      <c r="D493" s="95"/>
      <c r="E493" s="95"/>
      <c r="F493" s="95" t="s">
        <v>21</v>
      </c>
      <c r="G493" s="95" t="s">
        <v>21</v>
      </c>
    </row>
    <row r="494" spans="2:7" s="36" customFormat="1" ht="0.75" customHeight="1">
      <c r="B494" s="105" t="s">
        <v>97</v>
      </c>
      <c r="C494" s="101">
        <f>+C429</f>
        <v>100</v>
      </c>
      <c r="D494" s="101"/>
      <c r="E494" s="101"/>
      <c r="F494" s="105" t="s">
        <v>98</v>
      </c>
      <c r="G494" s="101">
        <f>+G429</f>
        <v>0</v>
      </c>
    </row>
    <row r="495" spans="2:7" s="36" customFormat="1" ht="0.75" customHeight="1">
      <c r="B495" s="95" t="s">
        <v>64</v>
      </c>
      <c r="C495" s="101">
        <f>+C427</f>
        <v>300</v>
      </c>
      <c r="D495" s="101"/>
      <c r="E495" s="101"/>
      <c r="F495" s="95" t="s">
        <v>66</v>
      </c>
      <c r="G495" s="101">
        <f>+G427</f>
        <v>0</v>
      </c>
    </row>
    <row r="496" spans="2:7" s="36" customFormat="1" ht="0.75" customHeight="1">
      <c r="B496" s="101" t="s">
        <v>21</v>
      </c>
      <c r="C496" s="101" t="str">
        <f>+C425</f>
        <v> </v>
      </c>
      <c r="D496" s="101"/>
      <c r="E496" s="101"/>
      <c r="F496" s="95" t="s">
        <v>0</v>
      </c>
      <c r="G496" s="101">
        <f>+G425</f>
        <v>400</v>
      </c>
    </row>
    <row r="497" spans="2:7" s="36" customFormat="1" ht="0.75" customHeight="1">
      <c r="B497" s="101"/>
      <c r="C497" s="101"/>
      <c r="D497" s="101"/>
      <c r="E497" s="101"/>
      <c r="F497" s="101"/>
      <c r="G497" s="101"/>
    </row>
    <row r="498" spans="2:7" s="36" customFormat="1" ht="0.75" customHeight="1">
      <c r="B498" s="101"/>
      <c r="C498" s="101">
        <f>SUM(C494:C496)</f>
        <v>400</v>
      </c>
      <c r="D498" s="101"/>
      <c r="E498" s="101"/>
      <c r="F498" s="101"/>
      <c r="G498" s="101">
        <f>SUM(G494:G496)</f>
        <v>400</v>
      </c>
    </row>
    <row r="499" spans="2:7" s="36" customFormat="1" ht="0.75" customHeight="1">
      <c r="B499" s="101"/>
      <c r="C499" s="101"/>
      <c r="D499" s="101"/>
      <c r="E499" s="101"/>
      <c r="F499" s="101"/>
      <c r="G499" s="101"/>
    </row>
    <row r="500" spans="2:7" s="36" customFormat="1" ht="0.75" customHeight="1">
      <c r="B500" s="105" t="s">
        <v>102</v>
      </c>
      <c r="C500" s="101">
        <f>+C449</f>
        <v>0</v>
      </c>
      <c r="D500" s="101"/>
      <c r="E500" s="101"/>
      <c r="F500" s="105" t="s">
        <v>101</v>
      </c>
      <c r="G500" s="101">
        <f>+G449</f>
        <v>450</v>
      </c>
    </row>
    <row r="501" spans="2:7" s="36" customFormat="1" ht="0.75" customHeight="1">
      <c r="B501" s="95" t="s">
        <v>4</v>
      </c>
      <c r="C501" s="101">
        <f>+C445</f>
        <v>640</v>
      </c>
      <c r="D501" s="101"/>
      <c r="E501" s="101"/>
      <c r="F501" s="95" t="s">
        <v>1</v>
      </c>
      <c r="G501" s="101">
        <f>+G445</f>
        <v>190</v>
      </c>
    </row>
    <row r="502" spans="2:7" s="36" customFormat="1" ht="0.75" customHeight="1">
      <c r="B502" s="95"/>
      <c r="C502" s="101"/>
      <c r="D502" s="101"/>
      <c r="E502" s="101"/>
      <c r="F502" s="95"/>
      <c r="G502" s="101"/>
    </row>
    <row r="503" spans="2:7" s="36" customFormat="1" ht="0.75" customHeight="1">
      <c r="B503" s="95"/>
      <c r="C503" s="101"/>
      <c r="D503" s="101"/>
      <c r="E503" s="101"/>
      <c r="F503" s="95"/>
      <c r="G503" s="101"/>
    </row>
    <row r="504" spans="2:7" s="36" customFormat="1" ht="0.75" customHeight="1">
      <c r="B504" s="105" t="s">
        <v>110</v>
      </c>
      <c r="C504" s="101">
        <f>+C466</f>
        <v>750</v>
      </c>
      <c r="D504" s="101"/>
      <c r="E504" s="101"/>
      <c r="F504" s="105" t="s">
        <v>111</v>
      </c>
      <c r="G504" s="101">
        <f>+G466</f>
        <v>0</v>
      </c>
    </row>
    <row r="505" spans="2:7" s="36" customFormat="1" ht="0.75" customHeight="1">
      <c r="B505" s="95" t="s">
        <v>5</v>
      </c>
      <c r="C505" s="101">
        <f>+C464</f>
        <v>150</v>
      </c>
      <c r="D505" s="101"/>
      <c r="E505" s="101"/>
      <c r="F505" s="95" t="s">
        <v>3</v>
      </c>
      <c r="G505" s="101">
        <f>+G464</f>
        <v>200</v>
      </c>
    </row>
    <row r="506" spans="2:7" s="36" customFormat="1" ht="0.75" customHeight="1">
      <c r="B506" s="95"/>
      <c r="C506" s="101"/>
      <c r="D506" s="101"/>
      <c r="E506" s="101"/>
      <c r="F506" s="95" t="s">
        <v>2</v>
      </c>
      <c r="G506" s="101">
        <f>+G462</f>
        <v>700</v>
      </c>
    </row>
    <row r="507" spans="2:7" s="36" customFormat="1" ht="0.75" customHeight="1">
      <c r="B507" s="95"/>
      <c r="C507" s="101"/>
      <c r="D507" s="101"/>
      <c r="E507" s="101"/>
      <c r="F507" s="95"/>
      <c r="G507" s="101"/>
    </row>
    <row r="508" spans="2:7" s="37" customFormat="1" ht="0.75" customHeight="1">
      <c r="B508" s="106"/>
      <c r="C508" s="102" t="s">
        <v>21</v>
      </c>
      <c r="D508" s="102"/>
      <c r="E508" s="102"/>
      <c r="F508" s="101" t="s">
        <v>21</v>
      </c>
      <c r="G508" s="102" t="s">
        <v>21</v>
      </c>
    </row>
    <row r="509" spans="2:7" s="37" customFormat="1" ht="0.75" customHeight="1">
      <c r="B509" s="106" t="s">
        <v>112</v>
      </c>
      <c r="C509" s="102">
        <f>+C482</f>
        <v>400</v>
      </c>
      <c r="D509" s="102"/>
      <c r="E509" s="102"/>
      <c r="F509" s="106" t="s">
        <v>42</v>
      </c>
      <c r="G509" s="102">
        <f>+G482</f>
        <v>0</v>
      </c>
    </row>
    <row r="510" spans="2:7" s="37" customFormat="1" ht="0.75" customHeight="1">
      <c r="B510" s="106" t="s">
        <v>129</v>
      </c>
      <c r="C510" s="102">
        <f>+C479</f>
        <v>350</v>
      </c>
      <c r="D510" s="102"/>
      <c r="E510" s="102"/>
      <c r="F510" s="106" t="s">
        <v>129</v>
      </c>
      <c r="G510" s="102">
        <f>+G479</f>
        <v>0</v>
      </c>
    </row>
    <row r="511" spans="2:7" s="36" customFormat="1" ht="0.75" customHeight="1">
      <c r="B511" s="105" t="s">
        <v>111</v>
      </c>
      <c r="C511" s="101">
        <f>+C476</f>
        <v>0</v>
      </c>
      <c r="D511" s="101"/>
      <c r="E511" s="101"/>
      <c r="F511" s="105" t="s">
        <v>110</v>
      </c>
      <c r="G511" s="101">
        <f>+G476</f>
        <v>750</v>
      </c>
    </row>
    <row r="512" s="15" customFormat="1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castex patrick</dc:creator>
  <cp:keywords/>
  <dc:description/>
  <cp:lastModifiedBy>C BOURRET</cp:lastModifiedBy>
  <dcterms:created xsi:type="dcterms:W3CDTF">2002-03-31T07:15:54Z</dcterms:created>
  <dcterms:modified xsi:type="dcterms:W3CDTF">2002-06-05T16:41:03Z</dcterms:modified>
  <cp:category/>
  <cp:version/>
  <cp:contentType/>
  <cp:contentStatus/>
</cp:coreProperties>
</file>