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4535" windowHeight="10320" activeTab="0"/>
  </bookViews>
  <sheets>
    <sheet name="aval" sheetId="1" r:id="rId1"/>
    <sheet name="solution amont" sheetId="2" r:id="rId2"/>
    <sheet name="global" sheetId="3" r:id="rId3"/>
    <sheet name="hongkong" sheetId="4" r:id="rId4"/>
    <sheet name="synthese" sheetId="5" r:id="rId5"/>
    <sheet name="sol_exacte" sheetId="6" r:id="rId6"/>
  </sheets>
  <definedNames>
    <definedName name="sencount" hidden="1">1</definedName>
    <definedName name="solver_adj" localSheetId="0" hidden="1">'aval'!$B$18:$D$22</definedName>
    <definedName name="solver_adj" localSheetId="2" hidden="1">'global'!$B$18:$D$22,'global'!$B$34:$D$35</definedName>
    <definedName name="solver_adj" localSheetId="3" hidden="1">'hongkong'!$B$18:$D$22,'hongkong'!$B$34:$D$35</definedName>
    <definedName name="solver_adj" localSheetId="5" hidden="1">'sol_exacte'!$B$18:$D$22,'sol_exacte'!$B$25:$D$25,'sol_exacte'!$B$36:$D$37</definedName>
    <definedName name="solver_adj" localSheetId="1" hidden="1">'solution amont'!$B$8:$D$9</definedName>
    <definedName name="solver_cvg" localSheetId="0" hidden="1">0.001</definedName>
    <definedName name="solver_cvg" localSheetId="2" hidden="1">0.001</definedName>
    <definedName name="solver_cvg" localSheetId="3" hidden="1">0.0001</definedName>
    <definedName name="solver_cvg" localSheetId="5" hidden="1">0.0001</definedName>
    <definedName name="solver_cvg" localSheetId="1" hidden="1">0.001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1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5" hidden="1">100</definedName>
    <definedName name="solver_itr" localSheetId="1" hidden="1">100</definedName>
    <definedName name="solver_lhs1" localSheetId="0" hidden="1">'aval'!$E$18:$E$22</definedName>
    <definedName name="solver_lhs1" localSheetId="2" hidden="1">'global'!$E$18:$E$22</definedName>
    <definedName name="solver_lhs1" localSheetId="3" hidden="1">'hongkong'!$E$18:$E$22</definedName>
    <definedName name="solver_lhs1" localSheetId="5" hidden="1">'sol_exacte'!$E$18:$E$22</definedName>
    <definedName name="solver_lhs1" localSheetId="1" hidden="1">'solution amont'!$B$10:$D$10</definedName>
    <definedName name="solver_lhs2" localSheetId="0" hidden="1">'aval'!$B$23:$D$23</definedName>
    <definedName name="solver_lhs2" localSheetId="2" hidden="1">'global'!$B$23:$D$23</definedName>
    <definedName name="solver_lhs2" localSheetId="3" hidden="1">'hongkong'!$B$23:$D$23</definedName>
    <definedName name="solver_lhs2" localSheetId="5" hidden="1">'sol_exacte'!$B$23:$D$23</definedName>
    <definedName name="solver_lhs2" localSheetId="1" hidden="1">'solution amont'!$E$8:$E$9</definedName>
    <definedName name="solver_lhs3" localSheetId="0" hidden="1">'aval'!$B$18</definedName>
    <definedName name="solver_lhs3" localSheetId="2" hidden="1">'global'!$E$34:$E$35</definedName>
    <definedName name="solver_lhs3" localSheetId="3" hidden="1">'hongkong'!$E$34:$E$35</definedName>
    <definedName name="solver_lhs3" localSheetId="5" hidden="1">'sol_exacte'!$E$36:$E$37</definedName>
    <definedName name="solver_lhs4" localSheetId="2" hidden="1">'global'!$B$23:$D$23</definedName>
    <definedName name="solver_lhs4" localSheetId="3" hidden="1">'hongkong'!$B$23:$D$23</definedName>
    <definedName name="solver_lhs4" localSheetId="5" hidden="1">'sol_exacte'!$B$23:$D$23</definedName>
    <definedName name="solver_lhs5" localSheetId="5" hidden="1">'sol_exacte'!$C$25:$D$25</definedName>
    <definedName name="solver_lhs6" localSheetId="5" hidden="1">'sol_exacte'!$B$25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lin" localSheetId="5" hidden="1">1</definedName>
    <definedName name="solver_lin" localSheetId="1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1" hidden="1">1</definedName>
    <definedName name="solver_num" localSheetId="0" hidden="1">2</definedName>
    <definedName name="solver_num" localSheetId="2" hidden="1">4</definedName>
    <definedName name="solver_num" localSheetId="3" hidden="1">4</definedName>
    <definedName name="solver_num" localSheetId="5" hidden="1">6</definedName>
    <definedName name="solver_num" localSheetId="1" hidden="1">2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1" hidden="1">1</definedName>
    <definedName name="solver_opt" localSheetId="0" hidden="1">'aval'!$H$25</definedName>
    <definedName name="solver_opt" localSheetId="2" hidden="1">'global'!$H$36</definedName>
    <definedName name="solver_opt" localSheetId="3" hidden="1">'hongkong'!$H$36</definedName>
    <definedName name="solver_opt" localSheetId="5" hidden="1">'sol_exacte'!$H$38</definedName>
    <definedName name="solver_opt" localSheetId="1" hidden="1">'solution amont'!$G$12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1" hidden="1">0.000001</definedName>
    <definedName name="solver_rel1" localSheetId="0" hidden="1">3</definedName>
    <definedName name="solver_rel1" localSheetId="2" hidden="1">3</definedName>
    <definedName name="solver_rel1" localSheetId="3" hidden="1">3</definedName>
    <definedName name="solver_rel1" localSheetId="5" hidden="1">3</definedName>
    <definedName name="solver_rel1" localSheetId="1" hidden="1">3</definedName>
    <definedName name="solver_rel2" localSheetId="0" hidden="1">1</definedName>
    <definedName name="solver_rel2" localSheetId="2" hidden="1">1</definedName>
    <definedName name="solver_rel2" localSheetId="3" hidden="1">1</definedName>
    <definedName name="solver_rel2" localSheetId="5" hidden="1">1</definedName>
    <definedName name="solver_rel2" localSheetId="1" hidden="1">1</definedName>
    <definedName name="solver_rel3" localSheetId="0" hidden="1">1</definedName>
    <definedName name="solver_rel3" localSheetId="2" hidden="1">1</definedName>
    <definedName name="solver_rel3" localSheetId="3" hidden="1">1</definedName>
    <definedName name="solver_rel3" localSheetId="5" hidden="1">1</definedName>
    <definedName name="solver_rel4" localSheetId="2" hidden="1">1</definedName>
    <definedName name="solver_rel4" localSheetId="3" hidden="1">1</definedName>
    <definedName name="solver_rel4" localSheetId="5" hidden="1">1</definedName>
    <definedName name="solver_rel5" localSheetId="5" hidden="1">1</definedName>
    <definedName name="solver_rel6" localSheetId="5" hidden="1">1</definedName>
    <definedName name="solver_rhs1" localSheetId="0" hidden="1">'aval'!$F$18:$F$22</definedName>
    <definedName name="solver_rhs1" localSheetId="2" hidden="1">'global'!$F$18:$F$22</definedName>
    <definedName name="solver_rhs1" localSheetId="3" hidden="1">'hongkong'!$F$18:$F$22</definedName>
    <definedName name="solver_rhs1" localSheetId="5" hidden="1">'sol_exacte'!$F$18:$F$22</definedName>
    <definedName name="solver_rhs1" localSheetId="1" hidden="1">'solution amont'!$B$11:$D$11</definedName>
    <definedName name="solver_rhs2" localSheetId="0" hidden="1">'aval'!$B$24:$D$24</definedName>
    <definedName name="solver_rhs2" localSheetId="2" hidden="1">'global'!$B$36:$D$36</definedName>
    <definedName name="solver_rhs2" localSheetId="3" hidden="1">'hongkong'!$B$24:$D$24</definedName>
    <definedName name="solver_rhs2" localSheetId="5" hidden="1">'sol_exacte'!$B$26:$D$26</definedName>
    <definedName name="solver_rhs2" localSheetId="1" hidden="1">'solution amont'!$F$8:$F$9</definedName>
    <definedName name="solver_rhs3" localSheetId="0" hidden="1">0</definedName>
    <definedName name="solver_rhs3" localSheetId="2" hidden="1">'global'!$F$34:$F$35</definedName>
    <definedName name="solver_rhs3" localSheetId="3" hidden="1">'hongkong'!$F$34:$F$35</definedName>
    <definedName name="solver_rhs3" localSheetId="5" hidden="1">'sol_exacte'!$F$36:$F$37</definedName>
    <definedName name="solver_rhs4" localSheetId="2" hidden="1">'global'!$B$24:$D$24</definedName>
    <definedName name="solver_rhs4" localSheetId="3" hidden="1">'hongkong'!$B$36:$D$36</definedName>
    <definedName name="solver_rhs4" localSheetId="5" hidden="1">'sol_exacte'!$B$38:$D$38</definedName>
    <definedName name="solver_rhs5" localSheetId="5" hidden="1">9000</definedName>
    <definedName name="solver_rhs6" localSheetId="5" hidden="1">5000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5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1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5" hidden="1">100</definedName>
    <definedName name="solver_tim" localSheetId="1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ol" localSheetId="5" hidden="1">0.05</definedName>
    <definedName name="solver_tol" localSheetId="1" hidden="1">0.05</definedName>
    <definedName name="solver_typ" localSheetId="0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Vallin</author>
    <author>Philippe Vallin</author>
  </authors>
  <commentList>
    <comment ref="G16" authorId="0">
      <text>
        <r>
          <rPr>
            <sz val="8"/>
            <rFont val="Tahoma"/>
            <family val="0"/>
          </rPr>
          <t xml:space="preserve">Utiliser le "solver"
Outil / solver
</t>
        </r>
      </text>
    </comment>
    <comment ref="E18" authorId="0">
      <text>
        <r>
          <rPr>
            <sz val="8"/>
            <rFont val="Tahoma"/>
            <family val="0"/>
          </rPr>
          <t xml:space="preserve">Total des livraisons vers la zone 1
</t>
        </r>
      </text>
    </comment>
    <comment ref="D23" authorId="0">
      <text>
        <r>
          <rPr>
            <b/>
            <sz val="8"/>
            <rFont val="Tahoma"/>
            <family val="0"/>
          </rPr>
          <t>Total des expéditions
 du Point de rupture</t>
        </r>
      </text>
    </comment>
    <comment ref="H25" authorId="1">
      <text>
        <r>
          <rPr>
            <b/>
            <sz val="8"/>
            <rFont val="Tahoma"/>
            <family val="0"/>
          </rPr>
          <t>produit des flux par les coûts unitaires.</t>
        </r>
      </text>
    </comment>
  </commentList>
</comments>
</file>

<file path=xl/comments2.xml><?xml version="1.0" encoding="utf-8"?>
<comments xmlns="http://schemas.openxmlformats.org/spreadsheetml/2006/main">
  <authors>
    <author>Vallin</author>
    <author>philippe vallin</author>
  </authors>
  <commentList>
    <comment ref="D11" authorId="0">
      <text>
        <r>
          <rPr>
            <b/>
            <sz val="8"/>
            <rFont val="Tahoma"/>
            <family val="0"/>
          </rPr>
          <t>Total des expéditions
 du Point de rupture.
Lancer d'abord l'optimisation aval pour connaître les flux à livrer aux entrepôts</t>
        </r>
      </text>
    </comment>
    <comment ref="F8" authorId="1">
      <text>
        <r>
          <rPr>
            <b/>
            <sz val="8"/>
            <rFont val="Tahoma"/>
            <family val="0"/>
          </rPr>
          <t>capacité d'importation</t>
        </r>
      </text>
    </comment>
  </commentList>
</comments>
</file>

<file path=xl/comments3.xml><?xml version="1.0" encoding="utf-8"?>
<comments xmlns="http://schemas.openxmlformats.org/spreadsheetml/2006/main">
  <authors>
    <author>Vallin</author>
  </authors>
  <commentList>
    <comment ref="G16" authorId="0">
      <text>
        <r>
          <rPr>
            <sz val="8"/>
            <rFont val="Tahoma"/>
            <family val="0"/>
          </rPr>
          <t xml:space="preserve">Utiliser le "solver"
Outil / solver
</t>
        </r>
      </text>
    </comment>
    <comment ref="E18" authorId="0">
      <text>
        <r>
          <rPr>
            <sz val="8"/>
            <rFont val="Tahoma"/>
            <family val="0"/>
          </rPr>
          <t xml:space="preserve">Total des livraisons vers la zone 1
</t>
        </r>
      </text>
    </comment>
    <comment ref="D23" authorId="0">
      <text>
        <r>
          <rPr>
            <b/>
            <sz val="8"/>
            <rFont val="Tahoma"/>
            <family val="0"/>
          </rPr>
          <t>Total des expéditions
 du Point de rupture</t>
        </r>
      </text>
    </comment>
    <comment ref="D36" authorId="0">
      <text>
        <r>
          <rPr>
            <b/>
            <sz val="8"/>
            <rFont val="Tahoma"/>
            <family val="0"/>
          </rPr>
          <t>disponible en pdr</t>
        </r>
      </text>
    </comment>
  </commentList>
</comments>
</file>

<file path=xl/comments4.xml><?xml version="1.0" encoding="utf-8"?>
<comments xmlns="http://schemas.openxmlformats.org/spreadsheetml/2006/main">
  <authors>
    <author>Vallin</author>
    <author>philippe vallin</author>
  </authors>
  <commentList>
    <comment ref="G16" authorId="0">
      <text>
        <r>
          <rPr>
            <sz val="8"/>
            <rFont val="Tahoma"/>
            <family val="0"/>
          </rPr>
          <t xml:space="preserve">Utiliser le "solver"
Outil / solver
</t>
        </r>
      </text>
    </comment>
    <comment ref="E18" authorId="0">
      <text>
        <r>
          <rPr>
            <sz val="8"/>
            <rFont val="Tahoma"/>
            <family val="0"/>
          </rPr>
          <t xml:space="preserve">Total des livraisons vers la zone 1
</t>
        </r>
      </text>
    </comment>
    <comment ref="D23" authorId="0">
      <text>
        <r>
          <rPr>
            <b/>
            <sz val="8"/>
            <rFont val="Tahoma"/>
            <family val="0"/>
          </rPr>
          <t>Total des expéditions
 du Point de rupture</t>
        </r>
      </text>
    </comment>
    <comment ref="D36" authorId="0">
      <text>
        <r>
          <rPr>
            <b/>
            <sz val="8"/>
            <rFont val="Tahoma"/>
            <family val="0"/>
          </rPr>
          <t>disponible en pdr</t>
        </r>
      </text>
    </comment>
    <comment ref="H29" authorId="1">
      <text>
        <r>
          <rPr>
            <b/>
            <sz val="8"/>
            <rFont val="Tahoma"/>
            <family val="0"/>
          </rPr>
          <t>coût amont bateau + route en € /pal</t>
        </r>
      </text>
    </comment>
  </commentList>
</comments>
</file>

<file path=xl/comments6.xml><?xml version="1.0" encoding="utf-8"?>
<comments xmlns="http://schemas.openxmlformats.org/spreadsheetml/2006/main">
  <authors>
    <author>Vallin</author>
    <author>philippe vallin</author>
  </authors>
  <commentList>
    <comment ref="G16" authorId="0">
      <text>
        <r>
          <rPr>
            <sz val="8"/>
            <rFont val="Tahoma"/>
            <family val="0"/>
          </rPr>
          <t xml:space="preserve">Utiliser le "solver"
Outil / solver
</t>
        </r>
      </text>
    </comment>
    <comment ref="E18" authorId="0">
      <text>
        <r>
          <rPr>
            <sz val="8"/>
            <rFont val="Tahoma"/>
            <family val="0"/>
          </rPr>
          <t xml:space="preserve">Total des livraisons vers la zone 1
</t>
        </r>
      </text>
    </comment>
    <comment ref="D23" authorId="0">
      <text>
        <r>
          <rPr>
            <b/>
            <sz val="8"/>
            <rFont val="Tahoma"/>
            <family val="0"/>
          </rPr>
          <t>Total des expéditions
 du Point de rupture</t>
        </r>
      </text>
    </comment>
    <comment ref="H31" authorId="1">
      <text>
        <r>
          <rPr>
            <b/>
            <sz val="8"/>
            <rFont val="Tahoma"/>
            <family val="0"/>
          </rPr>
          <t>coût amont bateau + route en € /pal</t>
        </r>
      </text>
    </comment>
    <comment ref="D38" authorId="0">
      <text>
        <r>
          <rPr>
            <b/>
            <sz val="8"/>
            <rFont val="Tahoma"/>
            <family val="0"/>
          </rPr>
          <t>disponible en pdr</t>
        </r>
      </text>
    </comment>
  </commentList>
</comments>
</file>

<file path=xl/sharedStrings.xml><?xml version="1.0" encoding="utf-8"?>
<sst xmlns="http://schemas.openxmlformats.org/spreadsheetml/2006/main" count="203" uniqueCount="58">
  <si>
    <t>zones PDL</t>
  </si>
  <si>
    <t>Paris</t>
  </si>
  <si>
    <t>Lyon</t>
  </si>
  <si>
    <t>Amsterdam</t>
  </si>
  <si>
    <t>demande</t>
  </si>
  <si>
    <t>pt de rupture</t>
  </si>
  <si>
    <t>palettes</t>
  </si>
  <si>
    <t>coût</t>
  </si>
  <si>
    <t>Amont</t>
  </si>
  <si>
    <t>Le Havre</t>
  </si>
  <si>
    <t>Anvers</t>
  </si>
  <si>
    <t>Recherche de la solution optimale</t>
  </si>
  <si>
    <t>approvt</t>
  </si>
  <si>
    <t>pal / camion</t>
  </si>
  <si>
    <t>coût aval</t>
  </si>
  <si>
    <t>coût amont</t>
  </si>
  <si>
    <t>Coût Total</t>
  </si>
  <si>
    <t>disponible</t>
  </si>
  <si>
    <t>Aval</t>
  </si>
  <si>
    <t>Expéditions</t>
  </si>
  <si>
    <t>livraisons</t>
  </si>
  <si>
    <t>Données de base</t>
  </si>
  <si>
    <t>km</t>
  </si>
  <si>
    <t>amsterdam</t>
  </si>
  <si>
    <t>amont</t>
  </si>
  <si>
    <t>aval</t>
  </si>
  <si>
    <t>Total</t>
  </si>
  <si>
    <t>capacité</t>
  </si>
  <si>
    <t>€/pal</t>
  </si>
  <si>
    <t>capacité disponible</t>
  </si>
  <si>
    <t>coût € / km</t>
  </si>
  <si>
    <t xml:space="preserve">coût maritime </t>
  </si>
  <si>
    <t>€/palettes</t>
  </si>
  <si>
    <t>€ / conteneur</t>
  </si>
  <si>
    <t>le Havre</t>
  </si>
  <si>
    <t>solution initiale</t>
  </si>
  <si>
    <t>scénario1</t>
  </si>
  <si>
    <t>scénario2</t>
  </si>
  <si>
    <t>scénario3</t>
  </si>
  <si>
    <t>Paris Lyon</t>
  </si>
  <si>
    <t>Gain distribution</t>
  </si>
  <si>
    <t>surcoût</t>
  </si>
  <si>
    <t>Investissement</t>
  </si>
  <si>
    <t>Coûts</t>
  </si>
  <si>
    <t>coût en €/pal distrib</t>
  </si>
  <si>
    <t>coût total € distrib</t>
  </si>
  <si>
    <t>Gain charges fixes</t>
  </si>
  <si>
    <t>Gain net €</t>
  </si>
  <si>
    <t>solution DG</t>
  </si>
  <si>
    <t>anciennecapacité</t>
  </si>
  <si>
    <t>nouv. Capacité</t>
  </si>
  <si>
    <t>coût inv</t>
  </si>
  <si>
    <t>investissement (pal)</t>
  </si>
  <si>
    <t>coût de l'investmt</t>
  </si>
  <si>
    <t xml:space="preserve">palettes </t>
  </si>
  <si>
    <t>reçues</t>
  </si>
  <si>
    <t>Paris Amsterdam</t>
  </si>
  <si>
    <t>Amsterdam Lyon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</si>
</sst>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"/>
    <numFmt numFmtId="168" formatCode="_-* #,##0.0\ _F_-;\-* #,##0.0\ _F_-;_-* &quot;-&quot;??\ _F_-;_-@_-"/>
    <numFmt numFmtId="169" formatCode="_-* #,##0\ _F_-;\-* #,##0\ _F_-;_-* &quot;-&quot;??\ _F_-;_-@_-"/>
    <numFmt numFmtId="170" formatCode="0.0000000"/>
    <numFmt numFmtId="171" formatCode="0.000000"/>
    <numFmt numFmtId="172" formatCode="dd/mm/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169" fontId="0" fillId="4" borderId="18" xfId="15" applyNumberFormat="1" applyFill="1" applyBorder="1" applyAlignment="1">
      <alignment/>
    </xf>
    <xf numFmtId="169" fontId="0" fillId="4" borderId="19" xfId="15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11" xfId="0" applyNumberFormat="1" applyFill="1" applyBorder="1" applyAlignment="1">
      <alignment/>
    </xf>
    <xf numFmtId="1" fontId="0" fillId="4" borderId="16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0" fontId="1" fillId="5" borderId="9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0" borderId="15" xfId="0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1" fontId="0" fillId="3" borderId="6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1" fontId="0" fillId="7" borderId="1" xfId="0" applyNumberFormat="1" applyFill="1" applyBorder="1" applyAlignment="1">
      <alignment/>
    </xf>
    <xf numFmtId="1" fontId="0" fillId="7" borderId="2" xfId="0" applyNumberFormat="1" applyFill="1" applyBorder="1" applyAlignment="1">
      <alignment/>
    </xf>
    <xf numFmtId="1" fontId="0" fillId="7" borderId="3" xfId="0" applyNumberFormat="1" applyFill="1" applyBorder="1" applyAlignment="1">
      <alignment/>
    </xf>
    <xf numFmtId="1" fontId="0" fillId="7" borderId="4" xfId="0" applyNumberFormat="1" applyFill="1" applyBorder="1" applyAlignment="1">
      <alignment/>
    </xf>
    <xf numFmtId="1" fontId="0" fillId="7" borderId="0" xfId="0" applyNumberFormat="1" applyFill="1" applyBorder="1" applyAlignment="1">
      <alignment/>
    </xf>
    <xf numFmtId="1" fontId="0" fillId="7" borderId="5" xfId="0" applyNumberFormat="1" applyFill="1" applyBorder="1" applyAlignment="1">
      <alignment/>
    </xf>
    <xf numFmtId="1" fontId="0" fillId="7" borderId="6" xfId="0" applyNumberFormat="1" applyFill="1" applyBorder="1" applyAlignment="1">
      <alignment/>
    </xf>
    <xf numFmtId="1" fontId="0" fillId="7" borderId="7" xfId="0" applyNumberFormat="1" applyFill="1" applyBorder="1" applyAlignment="1">
      <alignment/>
    </xf>
    <xf numFmtId="1" fontId="0" fillId="7" borderId="8" xfId="0" applyNumberFormat="1" applyFill="1" applyBorder="1" applyAlignment="1">
      <alignment/>
    </xf>
    <xf numFmtId="1" fontId="0" fillId="3" borderId="24" xfId="0" applyNumberFormat="1" applyFill="1" applyBorder="1" applyAlignment="1">
      <alignment/>
    </xf>
    <xf numFmtId="1" fontId="0" fillId="3" borderId="29" xfId="0" applyNumberFormat="1" applyFill="1" applyBorder="1" applyAlignment="1">
      <alignment/>
    </xf>
    <xf numFmtId="0" fontId="0" fillId="0" borderId="0" xfId="0" applyAlignment="1">
      <alignment horizontal="right"/>
    </xf>
    <xf numFmtId="2" fontId="0" fillId="5" borderId="1" xfId="0" applyNumberFormat="1" applyFill="1" applyBorder="1" applyAlignment="1">
      <alignment/>
    </xf>
    <xf numFmtId="2" fontId="0" fillId="5" borderId="30" xfId="0" applyNumberFormat="1" applyFill="1" applyBorder="1" applyAlignment="1">
      <alignment/>
    </xf>
    <xf numFmtId="2" fontId="0" fillId="5" borderId="31" xfId="0" applyNumberFormat="1" applyFill="1" applyBorder="1" applyAlignment="1">
      <alignment/>
    </xf>
    <xf numFmtId="2" fontId="0" fillId="5" borderId="32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right"/>
    </xf>
    <xf numFmtId="1" fontId="0" fillId="8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152400</xdr:rowOff>
    </xdr:from>
    <xdr:to>
      <xdr:col>10</xdr:col>
      <xdr:colOff>266700</xdr:colOff>
      <xdr:row>3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6467475" y="314325"/>
          <a:ext cx="1419225" cy="266700"/>
        </a:xfrm>
        <a:prstGeom prst="wedgeRectCallout">
          <a:avLst>
            <a:gd name="adj1" fmla="val -75504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coût à la palette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9.00390625" style="0" customWidth="1"/>
    <col min="4" max="4" width="11.28125" style="0" customWidth="1"/>
    <col min="5" max="5" width="9.28125" style="0" customWidth="1"/>
    <col min="9" max="9" width="9.421875" style="0" customWidth="1"/>
  </cols>
  <sheetData>
    <row r="2" spans="1:5" ht="12.75">
      <c r="A2" s="46" t="s">
        <v>21</v>
      </c>
      <c r="B2" s="47"/>
      <c r="C2" s="47"/>
      <c r="D2" s="47"/>
      <c r="E2" s="48"/>
    </row>
    <row r="3" spans="1:5" ht="12.75">
      <c r="A3" s="49"/>
      <c r="B3" s="50"/>
      <c r="C3" s="50" t="s">
        <v>5</v>
      </c>
      <c r="D3" s="50"/>
      <c r="E3" s="51"/>
    </row>
    <row r="4" spans="1:5" ht="12.75">
      <c r="A4" s="49" t="s">
        <v>0</v>
      </c>
      <c r="B4" s="50" t="s">
        <v>1</v>
      </c>
      <c r="C4" s="50" t="s">
        <v>2</v>
      </c>
      <c r="D4" s="50" t="s">
        <v>3</v>
      </c>
      <c r="E4" s="52" t="s">
        <v>4</v>
      </c>
    </row>
    <row r="5" spans="1:5" ht="13.5" thickBot="1">
      <c r="A5" s="49"/>
      <c r="B5" s="50"/>
      <c r="C5" s="50"/>
      <c r="D5" s="50"/>
      <c r="E5" s="52" t="s">
        <v>6</v>
      </c>
    </row>
    <row r="6" spans="1:5" ht="12.75">
      <c r="A6" s="53">
        <v>1</v>
      </c>
      <c r="B6" s="58">
        <v>0</v>
      </c>
      <c r="C6" s="59">
        <v>10</v>
      </c>
      <c r="D6" s="60">
        <v>18</v>
      </c>
      <c r="E6" s="54">
        <v>10000</v>
      </c>
    </row>
    <row r="7" spans="1:5" ht="12.75">
      <c r="A7" s="53">
        <v>2</v>
      </c>
      <c r="B7" s="61">
        <v>5</v>
      </c>
      <c r="C7" s="62">
        <v>30</v>
      </c>
      <c r="D7" s="63">
        <v>28</v>
      </c>
      <c r="E7" s="54">
        <v>5000</v>
      </c>
    </row>
    <row r="8" spans="1:5" ht="12.75">
      <c r="A8" s="53">
        <v>3</v>
      </c>
      <c r="B8" s="61">
        <v>30</v>
      </c>
      <c r="C8" s="62">
        <v>15</v>
      </c>
      <c r="D8" s="63">
        <v>8</v>
      </c>
      <c r="E8" s="54">
        <v>6000</v>
      </c>
    </row>
    <row r="9" spans="1:5" ht="12.75">
      <c r="A9" s="53">
        <v>4</v>
      </c>
      <c r="B9" s="61">
        <v>12</v>
      </c>
      <c r="C9" s="62">
        <v>40</v>
      </c>
      <c r="D9" s="63">
        <v>20</v>
      </c>
      <c r="E9" s="54">
        <v>3000</v>
      </c>
    </row>
    <row r="10" spans="1:5" ht="13.5" thickBot="1">
      <c r="A10" s="53">
        <v>5</v>
      </c>
      <c r="B10" s="64">
        <v>20</v>
      </c>
      <c r="C10" s="65">
        <v>18</v>
      </c>
      <c r="D10" s="66">
        <v>25</v>
      </c>
      <c r="E10" s="54">
        <v>5000</v>
      </c>
    </row>
    <row r="11" spans="1:5" ht="12.75">
      <c r="A11" s="49"/>
      <c r="B11" s="50"/>
      <c r="C11" s="50"/>
      <c r="D11" s="50"/>
      <c r="E11" s="51">
        <f>SUM(E6:E10)</f>
        <v>29000</v>
      </c>
    </row>
    <row r="12" spans="1:5" ht="12.75">
      <c r="A12" s="55" t="s">
        <v>29</v>
      </c>
      <c r="B12" s="57">
        <v>10000</v>
      </c>
      <c r="C12" s="57">
        <v>10000</v>
      </c>
      <c r="D12" s="57">
        <v>10000</v>
      </c>
      <c r="E12" s="56">
        <f>SUM(B12:D12)</f>
        <v>30000</v>
      </c>
    </row>
    <row r="15" spans="1:6" ht="12.75">
      <c r="A15" s="70"/>
      <c r="B15" s="70"/>
      <c r="C15" s="70" t="s">
        <v>5</v>
      </c>
      <c r="D15" s="70"/>
      <c r="E15" s="70"/>
      <c r="F15" s="70"/>
    </row>
    <row r="16" spans="1:7" ht="12.75">
      <c r="A16" s="70"/>
      <c r="B16" s="70" t="s">
        <v>1</v>
      </c>
      <c r="C16" s="70" t="s">
        <v>2</v>
      </c>
      <c r="D16" s="70" t="s">
        <v>3</v>
      </c>
      <c r="E16" s="71" t="s">
        <v>20</v>
      </c>
      <c r="F16" s="71" t="s">
        <v>4</v>
      </c>
      <c r="G16" s="13" t="s">
        <v>11</v>
      </c>
    </row>
    <row r="17" spans="1:6" ht="13.5" thickBot="1">
      <c r="A17" s="70" t="s">
        <v>0</v>
      </c>
      <c r="B17" s="70"/>
      <c r="C17" s="70"/>
      <c r="D17" s="70"/>
      <c r="E17" s="71" t="s">
        <v>55</v>
      </c>
      <c r="F17" s="71" t="s">
        <v>6</v>
      </c>
    </row>
    <row r="18" spans="1:6" ht="12.75">
      <c r="A18" s="70">
        <v>1</v>
      </c>
      <c r="B18" s="73"/>
      <c r="C18" s="74"/>
      <c r="D18" s="74"/>
      <c r="E18" s="77">
        <f>SUM(B18:D18)</f>
        <v>0</v>
      </c>
      <c r="F18" s="72">
        <v>10000</v>
      </c>
    </row>
    <row r="19" spans="1:6" ht="12.75">
      <c r="A19" s="70">
        <v>2</v>
      </c>
      <c r="B19" s="75"/>
      <c r="C19" s="76"/>
      <c r="D19" s="76"/>
      <c r="E19" s="78">
        <f>SUM(B19:D19)</f>
        <v>0</v>
      </c>
      <c r="F19" s="72">
        <v>5000</v>
      </c>
    </row>
    <row r="20" spans="1:6" ht="12.75">
      <c r="A20" s="70">
        <v>3</v>
      </c>
      <c r="B20" s="75"/>
      <c r="C20" s="76"/>
      <c r="D20" s="76"/>
      <c r="E20" s="78">
        <f>SUM(B20:D20)</f>
        <v>0</v>
      </c>
      <c r="F20" s="72">
        <v>6000</v>
      </c>
    </row>
    <row r="21" spans="1:6" ht="12.75">
      <c r="A21" s="70">
        <v>4</v>
      </c>
      <c r="B21" s="75"/>
      <c r="C21" s="76"/>
      <c r="D21" s="76"/>
      <c r="E21" s="78">
        <f>SUM(B21:D21)</f>
        <v>0</v>
      </c>
      <c r="F21" s="72">
        <v>3000</v>
      </c>
    </row>
    <row r="22" spans="1:6" ht="12.75">
      <c r="A22" s="70">
        <v>5</v>
      </c>
      <c r="B22" s="75"/>
      <c r="C22" s="76"/>
      <c r="D22" s="76"/>
      <c r="E22" s="79">
        <f>SUM(B22:D22)</f>
        <v>0</v>
      </c>
      <c r="F22" s="72">
        <v>5000</v>
      </c>
    </row>
    <row r="23" spans="1:6" ht="12.75">
      <c r="A23" s="70" t="s">
        <v>19</v>
      </c>
      <c r="B23" s="80">
        <f>SUM(B18:B22)</f>
        <v>0</v>
      </c>
      <c r="C23" s="81">
        <f>SUM(C18:C22)</f>
        <v>0</v>
      </c>
      <c r="D23" s="82">
        <f>SUM(D18:D22)</f>
        <v>0</v>
      </c>
      <c r="E23" s="70"/>
      <c r="F23" s="70">
        <f>SUM(F18:F22)</f>
        <v>29000</v>
      </c>
    </row>
    <row r="24" spans="1:6" ht="12.75">
      <c r="A24" s="70" t="s">
        <v>27</v>
      </c>
      <c r="B24" s="72">
        <f>B12</f>
        <v>10000</v>
      </c>
      <c r="C24" s="72">
        <f>C12</f>
        <v>10000</v>
      </c>
      <c r="D24" s="72">
        <f>D12</f>
        <v>10000</v>
      </c>
      <c r="E24" s="70"/>
      <c r="F24" s="70"/>
    </row>
    <row r="25" spans="7:10" ht="12.75">
      <c r="G25" s="12" t="s">
        <v>7</v>
      </c>
      <c r="H25">
        <f>SUMPRODUCT(B6:D10,B18:D22)</f>
        <v>0</v>
      </c>
      <c r="I25" s="69">
        <f>H25/F23</f>
        <v>0</v>
      </c>
      <c r="J25" t="s">
        <v>28</v>
      </c>
    </row>
    <row r="27" ht="12.75">
      <c r="A27" s="13" t="s">
        <v>8</v>
      </c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5"/>
  <sheetViews>
    <sheetView workbookViewId="0" topLeftCell="A1">
      <selection activeCell="A1" sqref="A1"/>
    </sheetView>
  </sheetViews>
  <sheetFormatPr defaultColWidth="11.421875" defaultRowHeight="12.75"/>
  <sheetData>
    <row r="1" spans="1:7" ht="12.75">
      <c r="A1" s="37" t="s">
        <v>8</v>
      </c>
      <c r="B1" s="21"/>
      <c r="C1" s="68" t="s">
        <v>22</v>
      </c>
      <c r="D1" s="16"/>
      <c r="F1" s="15" t="s">
        <v>30</v>
      </c>
      <c r="G1" s="16" t="s">
        <v>13</v>
      </c>
    </row>
    <row r="2" spans="2:7" ht="13.5" thickBot="1">
      <c r="B2" s="17" t="s">
        <v>1</v>
      </c>
      <c r="C2" s="23" t="s">
        <v>2</v>
      </c>
      <c r="D2" s="18" t="s">
        <v>3</v>
      </c>
      <c r="F2" s="19">
        <v>1.2</v>
      </c>
      <c r="G2" s="20">
        <v>30</v>
      </c>
    </row>
    <row r="3" spans="1:8" ht="12.75">
      <c r="A3" t="s">
        <v>9</v>
      </c>
      <c r="B3" s="21">
        <v>200</v>
      </c>
      <c r="C3" s="22">
        <v>700</v>
      </c>
      <c r="D3" s="16">
        <v>400</v>
      </c>
      <c r="F3" s="2">
        <f aca="true" t="shared" si="0" ref="F3:H4">B3*$F$2/$G$2</f>
        <v>8</v>
      </c>
      <c r="G3" s="89">
        <f t="shared" si="0"/>
        <v>28</v>
      </c>
      <c r="H3" s="90">
        <f t="shared" si="0"/>
        <v>16</v>
      </c>
    </row>
    <row r="4" spans="1:8" ht="13.5" thickBot="1">
      <c r="A4" t="s">
        <v>10</v>
      </c>
      <c r="B4" s="17">
        <v>450</v>
      </c>
      <c r="C4" s="23">
        <v>1100</v>
      </c>
      <c r="D4" s="18">
        <v>100</v>
      </c>
      <c r="F4" s="91">
        <f t="shared" si="0"/>
        <v>18</v>
      </c>
      <c r="G4" s="92">
        <f t="shared" si="0"/>
        <v>44</v>
      </c>
      <c r="H4" s="93">
        <f t="shared" si="0"/>
        <v>4</v>
      </c>
    </row>
    <row r="5" spans="6:8" ht="12.75">
      <c r="F5" s="17"/>
      <c r="G5" s="23"/>
      <c r="H5" s="18"/>
    </row>
    <row r="7" spans="2:4" ht="13.5" thickBot="1">
      <c r="B7" t="s">
        <v>1</v>
      </c>
      <c r="C7" t="s">
        <v>2</v>
      </c>
      <c r="D7" t="s">
        <v>23</v>
      </c>
    </row>
    <row r="8" spans="1:6" ht="12.75">
      <c r="A8" t="s">
        <v>9</v>
      </c>
      <c r="B8" s="83"/>
      <c r="C8" s="84"/>
      <c r="D8" s="85"/>
      <c r="E8" s="14">
        <f>SUM(B8:D8)</f>
        <v>0</v>
      </c>
      <c r="F8">
        <v>15000</v>
      </c>
    </row>
    <row r="9" spans="1:6" ht="13.5" thickBot="1">
      <c r="A9" t="s">
        <v>10</v>
      </c>
      <c r="B9" s="86"/>
      <c r="C9" s="87"/>
      <c r="D9" s="88"/>
      <c r="E9" s="14">
        <f>SUM(B9:D9)</f>
        <v>0</v>
      </c>
      <c r="F9">
        <v>15000</v>
      </c>
    </row>
    <row r="10" spans="2:4" ht="12.75">
      <c r="B10" s="14">
        <f>SUM(B8:B9)</f>
        <v>0</v>
      </c>
      <c r="C10" s="14">
        <f>SUM(C8:C9)</f>
        <v>0</v>
      </c>
      <c r="D10" s="14">
        <f>SUM(D8:D9)</f>
        <v>0</v>
      </c>
    </row>
    <row r="11" spans="2:5" ht="12.75">
      <c r="B11" s="67">
        <f>aval!B23</f>
        <v>0</v>
      </c>
      <c r="C11" s="67">
        <f>aval!C23</f>
        <v>0</v>
      </c>
      <c r="D11" s="67">
        <f>aval!D23</f>
        <v>0</v>
      </c>
      <c r="E11">
        <f>SUM(B11:D11)</f>
        <v>0</v>
      </c>
    </row>
    <row r="12" spans="5:7" ht="12.75">
      <c r="E12" t="s">
        <v>24</v>
      </c>
      <c r="F12" t="s">
        <v>7</v>
      </c>
      <c r="G12">
        <f>SUMPRODUCT(B8:D9,F3:H4)</f>
        <v>0</v>
      </c>
    </row>
    <row r="13" spans="5:7" ht="12.75">
      <c r="E13" t="s">
        <v>24</v>
      </c>
      <c r="F13" t="s">
        <v>28</v>
      </c>
      <c r="G13" s="24" t="e">
        <f>G12/E11</f>
        <v>#DIV/0!</v>
      </c>
    </row>
    <row r="14" spans="5:7" ht="12.75">
      <c r="E14" t="s">
        <v>25</v>
      </c>
      <c r="F14" t="s">
        <v>28</v>
      </c>
      <c r="G14" s="24">
        <f>aval!I25</f>
        <v>0</v>
      </c>
    </row>
    <row r="15" spans="5:7" ht="12.75">
      <c r="E15" t="s">
        <v>26</v>
      </c>
      <c r="F15" t="s">
        <v>28</v>
      </c>
      <c r="G15" s="24" t="e">
        <f>SUM(G13:G14)</f>
        <v>#DIV/0!</v>
      </c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J36"/>
  <sheetViews>
    <sheetView workbookViewId="0" topLeftCell="A5">
      <selection activeCell="M14" sqref="M14"/>
    </sheetView>
  </sheetViews>
  <sheetFormatPr defaultColWidth="11.421875" defaultRowHeight="12.75"/>
  <cols>
    <col min="1" max="1" width="10.28125" style="0" customWidth="1"/>
    <col min="3" max="3" width="9.00390625" style="0" customWidth="1"/>
    <col min="5" max="5" width="9.28125" style="0" customWidth="1"/>
    <col min="6" max="6" width="12.00390625" style="0" bestFit="1" customWidth="1"/>
    <col min="9" max="9" width="9.421875" style="24" customWidth="1"/>
  </cols>
  <sheetData>
    <row r="1" ht="12.75"/>
    <row r="2" ht="12.75">
      <c r="I2"/>
    </row>
    <row r="3" spans="3:9" ht="12.75">
      <c r="C3" t="s">
        <v>5</v>
      </c>
      <c r="I3"/>
    </row>
    <row r="4" spans="1:9" ht="12.75">
      <c r="A4" t="s">
        <v>0</v>
      </c>
      <c r="B4" t="s">
        <v>1</v>
      </c>
      <c r="C4" t="s">
        <v>2</v>
      </c>
      <c r="D4" t="s">
        <v>3</v>
      </c>
      <c r="E4" s="1" t="s">
        <v>4</v>
      </c>
      <c r="I4"/>
    </row>
    <row r="5" spans="5:9" ht="13.5" thickBot="1">
      <c r="E5" s="1" t="s">
        <v>6</v>
      </c>
      <c r="I5"/>
    </row>
    <row r="6" spans="1:9" ht="12.75">
      <c r="A6" s="11">
        <v>1</v>
      </c>
      <c r="B6" s="2">
        <v>0</v>
      </c>
      <c r="C6" s="3">
        <v>10</v>
      </c>
      <c r="D6" s="4">
        <v>18</v>
      </c>
      <c r="E6">
        <v>10000</v>
      </c>
      <c r="I6"/>
    </row>
    <row r="7" spans="1:9" ht="12.75">
      <c r="A7" s="11">
        <v>2</v>
      </c>
      <c r="B7" s="5">
        <v>5</v>
      </c>
      <c r="C7" s="6">
        <v>30</v>
      </c>
      <c r="D7" s="7">
        <v>28</v>
      </c>
      <c r="E7">
        <v>5000</v>
      </c>
      <c r="I7"/>
    </row>
    <row r="8" spans="1:9" ht="12.75">
      <c r="A8" s="11">
        <v>3</v>
      </c>
      <c r="B8" s="5">
        <v>30</v>
      </c>
      <c r="C8" s="6">
        <v>15</v>
      </c>
      <c r="D8" s="7">
        <v>8</v>
      </c>
      <c r="E8">
        <v>6000</v>
      </c>
      <c r="I8"/>
    </row>
    <row r="9" spans="1:9" ht="12.75">
      <c r="A9" s="11">
        <v>4</v>
      </c>
      <c r="B9" s="5">
        <v>12</v>
      </c>
      <c r="C9" s="6">
        <v>40</v>
      </c>
      <c r="D9" s="7">
        <v>20</v>
      </c>
      <c r="E9">
        <v>3000</v>
      </c>
      <c r="I9"/>
    </row>
    <row r="10" spans="1:9" ht="13.5" thickBot="1">
      <c r="A10" s="11">
        <v>5</v>
      </c>
      <c r="B10" s="8">
        <v>20</v>
      </c>
      <c r="C10" s="9">
        <v>18</v>
      </c>
      <c r="D10" s="10">
        <v>25</v>
      </c>
      <c r="E10">
        <v>5000</v>
      </c>
      <c r="I10"/>
    </row>
    <row r="11" ht="12.75">
      <c r="I11"/>
    </row>
    <row r="12" spans="1:9" ht="12.75">
      <c r="A12" t="s">
        <v>27</v>
      </c>
      <c r="B12">
        <v>10000</v>
      </c>
      <c r="C12">
        <v>10000</v>
      </c>
      <c r="D12">
        <v>10000</v>
      </c>
      <c r="E12">
        <f>SUM(E6:E11)</f>
        <v>29000</v>
      </c>
      <c r="I12"/>
    </row>
    <row r="13" ht="12.75">
      <c r="I13"/>
    </row>
    <row r="14" spans="1:9" ht="12.75">
      <c r="A14" s="36" t="s">
        <v>18</v>
      </c>
      <c r="I14"/>
    </row>
    <row r="15" spans="1:6" ht="12.75">
      <c r="A15" s="25"/>
      <c r="B15" s="25"/>
      <c r="C15" s="25" t="s">
        <v>5</v>
      </c>
      <c r="D15" s="25"/>
      <c r="E15" s="26" t="s">
        <v>54</v>
      </c>
      <c r="F15" s="25"/>
    </row>
    <row r="16" spans="1:7" ht="12.75">
      <c r="A16" s="25"/>
      <c r="B16" s="25" t="s">
        <v>1</v>
      </c>
      <c r="C16" s="25" t="s">
        <v>2</v>
      </c>
      <c r="D16" s="25" t="s">
        <v>3</v>
      </c>
      <c r="E16" s="26" t="s">
        <v>55</v>
      </c>
      <c r="F16" s="26" t="s">
        <v>4</v>
      </c>
      <c r="G16" s="13" t="s">
        <v>11</v>
      </c>
    </row>
    <row r="17" spans="1:6" ht="13.5" thickBot="1">
      <c r="A17" s="25" t="s">
        <v>0</v>
      </c>
      <c r="B17" s="25"/>
      <c r="C17" s="25"/>
      <c r="D17" s="25"/>
      <c r="E17" s="25"/>
      <c r="F17" s="26" t="s">
        <v>6</v>
      </c>
    </row>
    <row r="18" spans="1:6" ht="12.75">
      <c r="A18" s="26">
        <v>1</v>
      </c>
      <c r="B18" s="95"/>
      <c r="C18" s="96"/>
      <c r="D18" s="97"/>
      <c r="E18" s="25">
        <f>SUM(B18:D18)</f>
        <v>0</v>
      </c>
      <c r="F18" s="25">
        <v>10000</v>
      </c>
    </row>
    <row r="19" spans="1:6" ht="12.75">
      <c r="A19" s="26">
        <v>2</v>
      </c>
      <c r="B19" s="98"/>
      <c r="C19" s="99"/>
      <c r="D19" s="100"/>
      <c r="E19" s="25">
        <f>SUM(B19:D19)</f>
        <v>0</v>
      </c>
      <c r="F19" s="25">
        <v>5000</v>
      </c>
    </row>
    <row r="20" spans="1:6" ht="12.75">
      <c r="A20" s="26">
        <v>3</v>
      </c>
      <c r="B20" s="98"/>
      <c r="C20" s="99"/>
      <c r="D20" s="100"/>
      <c r="E20" s="25">
        <f>SUM(B20:D20)</f>
        <v>0</v>
      </c>
      <c r="F20" s="25">
        <v>6000</v>
      </c>
    </row>
    <row r="21" spans="1:6" ht="12.75">
      <c r="A21" s="26">
        <v>4</v>
      </c>
      <c r="B21" s="98"/>
      <c r="C21" s="99"/>
      <c r="D21" s="100"/>
      <c r="E21" s="25">
        <f>SUM(B21:D21)</f>
        <v>0</v>
      </c>
      <c r="F21" s="25">
        <v>3000</v>
      </c>
    </row>
    <row r="22" spans="1:6" ht="13.5" thickBot="1">
      <c r="A22" s="26">
        <v>5</v>
      </c>
      <c r="B22" s="101"/>
      <c r="C22" s="102"/>
      <c r="D22" s="103"/>
      <c r="E22" s="25">
        <f>SUM(B22:D22)</f>
        <v>0</v>
      </c>
      <c r="F22" s="25">
        <v>5000</v>
      </c>
    </row>
    <row r="23" spans="1:6" ht="12.75">
      <c r="A23" s="25" t="s">
        <v>19</v>
      </c>
      <c r="B23" s="42">
        <f>SUM(B18:B22)</f>
        <v>0</v>
      </c>
      <c r="C23" s="42">
        <f>SUM(C18:C22)</f>
        <v>0</v>
      </c>
      <c r="D23" s="42">
        <f>SUM(D18:D22)</f>
        <v>0</v>
      </c>
      <c r="E23" s="25"/>
      <c r="F23" s="25"/>
    </row>
    <row r="24" spans="1:6" ht="12.75">
      <c r="A24" s="25" t="s">
        <v>27</v>
      </c>
      <c r="B24" s="25">
        <v>10000</v>
      </c>
      <c r="C24" s="25">
        <v>10000</v>
      </c>
      <c r="D24" s="25">
        <v>10000</v>
      </c>
      <c r="E24" s="25"/>
      <c r="F24" s="25">
        <f>SUM(F18:F23)</f>
        <v>29000</v>
      </c>
    </row>
    <row r="25" spans="7:10" ht="12.75">
      <c r="G25" s="12" t="s">
        <v>14</v>
      </c>
      <c r="H25" s="94">
        <f>SUMPRODUCT(B6:D10,B18:D22)</f>
        <v>0</v>
      </c>
      <c r="I25" s="24">
        <f>H25/F24</f>
        <v>0</v>
      </c>
      <c r="J25" t="s">
        <v>28</v>
      </c>
    </row>
    <row r="26" ht="12.75"/>
    <row r="27" spans="1:7" ht="12.75">
      <c r="A27" s="37" t="s">
        <v>8</v>
      </c>
      <c r="F27" s="15" t="s">
        <v>30</v>
      </c>
      <c r="G27" s="16" t="s">
        <v>13</v>
      </c>
    </row>
    <row r="28" spans="1:7" ht="13.5" thickBot="1">
      <c r="A28" s="106" t="s">
        <v>22</v>
      </c>
      <c r="B28" t="s">
        <v>1</v>
      </c>
      <c r="C28" t="s">
        <v>2</v>
      </c>
      <c r="D28" t="s">
        <v>3</v>
      </c>
      <c r="F28" s="19">
        <v>1.2</v>
      </c>
      <c r="G28" s="20">
        <v>30</v>
      </c>
    </row>
    <row r="29" spans="1:8" ht="12.75">
      <c r="A29" t="s">
        <v>9</v>
      </c>
      <c r="B29">
        <v>200</v>
      </c>
      <c r="C29">
        <v>700</v>
      </c>
      <c r="D29">
        <v>400</v>
      </c>
      <c r="F29" s="2">
        <f>B29*$F$28/$G$28</f>
        <v>8</v>
      </c>
      <c r="G29" s="3">
        <f aca="true" t="shared" si="0" ref="F29:H30">C29*$F$28/$G$28</f>
        <v>28</v>
      </c>
      <c r="H29" s="4">
        <f t="shared" si="0"/>
        <v>16</v>
      </c>
    </row>
    <row r="30" spans="1:8" ht="13.5" thickBot="1">
      <c r="A30" t="s">
        <v>10</v>
      </c>
      <c r="B30">
        <v>450</v>
      </c>
      <c r="C30">
        <v>1100</v>
      </c>
      <c r="D30">
        <v>100</v>
      </c>
      <c r="F30" s="8">
        <f t="shared" si="0"/>
        <v>18</v>
      </c>
      <c r="G30" s="9">
        <f t="shared" si="0"/>
        <v>44</v>
      </c>
      <c r="H30" s="10">
        <f t="shared" si="0"/>
        <v>4</v>
      </c>
    </row>
    <row r="31" ht="12.75"/>
    <row r="32" spans="5:10" ht="12.75">
      <c r="E32" s="6"/>
      <c r="G32" s="13" t="s">
        <v>15</v>
      </c>
      <c r="H32" s="94">
        <f>SUMPRODUCT(B34:D35,F29:H30)</f>
        <v>0</v>
      </c>
      <c r="I32" s="24">
        <f>H32/$F$24</f>
        <v>0</v>
      </c>
      <c r="J32" t="str">
        <f>J25</f>
        <v>€/pal</v>
      </c>
    </row>
    <row r="33" spans="1:6" ht="13.5" thickBot="1">
      <c r="A33" s="27"/>
      <c r="B33" s="28" t="s">
        <v>1</v>
      </c>
      <c r="C33" s="29" t="s">
        <v>2</v>
      </c>
      <c r="D33" s="29" t="s">
        <v>3</v>
      </c>
      <c r="E33" s="29"/>
      <c r="F33" s="30" t="s">
        <v>17</v>
      </c>
    </row>
    <row r="34" spans="1:6" ht="12.75">
      <c r="A34" s="27" t="s">
        <v>9</v>
      </c>
      <c r="B34" s="104"/>
      <c r="C34" s="38"/>
      <c r="D34" s="39"/>
      <c r="E34" s="31">
        <f>SUM(B34:D34)</f>
        <v>0</v>
      </c>
      <c r="F34" s="32">
        <v>15000</v>
      </c>
    </row>
    <row r="35" spans="1:6" ht="13.5" thickBot="1">
      <c r="A35" s="27" t="s">
        <v>10</v>
      </c>
      <c r="B35" s="105"/>
      <c r="C35" s="40"/>
      <c r="D35" s="41"/>
      <c r="E35" s="31">
        <f>SUM(B35:D35)</f>
        <v>0</v>
      </c>
      <c r="F35" s="33">
        <v>15000</v>
      </c>
    </row>
    <row r="36" spans="1:10" ht="12.75">
      <c r="A36" s="31" t="s">
        <v>12</v>
      </c>
      <c r="B36" s="43">
        <f>SUM(B34:B35)</f>
        <v>0</v>
      </c>
      <c r="C36" s="44">
        <f>SUM(C34:C35)</f>
        <v>0</v>
      </c>
      <c r="D36" s="44">
        <f>SUM(D34:D35)</f>
        <v>0</v>
      </c>
      <c r="E36" s="34"/>
      <c r="F36" s="35"/>
      <c r="G36" s="13" t="s">
        <v>16</v>
      </c>
      <c r="H36" s="45">
        <f>H32+H25</f>
        <v>0</v>
      </c>
      <c r="I36" s="24">
        <f>H36/$F$24</f>
        <v>0</v>
      </c>
      <c r="J36" t="str">
        <f>J25</f>
        <v>€/pal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37"/>
  <sheetViews>
    <sheetView workbookViewId="0" topLeftCell="A7">
      <selection activeCell="B34" sqref="B34:D35"/>
    </sheetView>
  </sheetViews>
  <sheetFormatPr defaultColWidth="11.421875" defaultRowHeight="12.75"/>
  <cols>
    <col min="5" max="5" width="11.57421875" style="0" bestFit="1" customWidth="1"/>
    <col min="10" max="10" width="13.421875" style="0" customWidth="1"/>
  </cols>
  <sheetData>
    <row r="1" ht="12.75">
      <c r="I1" s="24"/>
    </row>
    <row r="3" spans="3:11" ht="12.75">
      <c r="C3" t="s">
        <v>5</v>
      </c>
      <c r="K3" s="24"/>
    </row>
    <row r="4" spans="1:5" ht="12.75">
      <c r="A4" t="s">
        <v>0</v>
      </c>
      <c r="B4" t="s">
        <v>1</v>
      </c>
      <c r="C4" t="s">
        <v>2</v>
      </c>
      <c r="D4" t="s">
        <v>3</v>
      </c>
      <c r="E4" s="1" t="s">
        <v>4</v>
      </c>
    </row>
    <row r="5" ht="13.5" thickBot="1">
      <c r="E5" s="1" t="s">
        <v>6</v>
      </c>
    </row>
    <row r="6" spans="1:5" ht="12.75">
      <c r="A6" s="11">
        <v>1</v>
      </c>
      <c r="B6" s="2">
        <v>0</v>
      </c>
      <c r="C6" s="3">
        <v>10</v>
      </c>
      <c r="D6" s="4">
        <v>18</v>
      </c>
      <c r="E6">
        <v>10000</v>
      </c>
    </row>
    <row r="7" spans="1:5" ht="12.75">
      <c r="A7" s="11">
        <v>2</v>
      </c>
      <c r="B7" s="5">
        <v>5</v>
      </c>
      <c r="C7" s="6">
        <v>30</v>
      </c>
      <c r="D7" s="7">
        <v>28</v>
      </c>
      <c r="E7">
        <v>5000</v>
      </c>
    </row>
    <row r="8" spans="1:5" ht="12.75">
      <c r="A8" s="11">
        <v>3</v>
      </c>
      <c r="B8" s="5">
        <v>30</v>
      </c>
      <c r="C8" s="6">
        <v>15</v>
      </c>
      <c r="D8" s="7">
        <v>8</v>
      </c>
      <c r="E8">
        <v>6000</v>
      </c>
    </row>
    <row r="9" spans="1:5" ht="12.75">
      <c r="A9" s="11">
        <v>4</v>
      </c>
      <c r="B9" s="5">
        <v>12</v>
      </c>
      <c r="C9" s="6">
        <v>40</v>
      </c>
      <c r="D9" s="7">
        <v>20</v>
      </c>
      <c r="E9">
        <v>3000</v>
      </c>
    </row>
    <row r="10" spans="1:5" ht="13.5" thickBot="1">
      <c r="A10" s="11">
        <v>5</v>
      </c>
      <c r="B10" s="8">
        <v>20</v>
      </c>
      <c r="C10" s="9">
        <v>18</v>
      </c>
      <c r="D10" s="10">
        <v>25</v>
      </c>
      <c r="E10">
        <v>5000</v>
      </c>
    </row>
    <row r="12" spans="1:5" ht="12.75">
      <c r="A12" t="s">
        <v>27</v>
      </c>
      <c r="B12">
        <v>10000</v>
      </c>
      <c r="C12">
        <v>10000</v>
      </c>
      <c r="D12">
        <v>10000</v>
      </c>
      <c r="E12">
        <f>SUM(E6:E11)</f>
        <v>29000</v>
      </c>
    </row>
    <row r="14" ht="12.75">
      <c r="A14" s="36" t="s">
        <v>18</v>
      </c>
    </row>
    <row r="15" spans="1:9" ht="12.75">
      <c r="A15" s="25"/>
      <c r="B15" s="25"/>
      <c r="C15" s="25" t="s">
        <v>5</v>
      </c>
      <c r="D15" s="25"/>
      <c r="E15" s="26" t="s">
        <v>54</v>
      </c>
      <c r="F15" s="25"/>
      <c r="I15" s="24"/>
    </row>
    <row r="16" spans="1:9" ht="12.75">
      <c r="A16" s="25"/>
      <c r="B16" s="25" t="s">
        <v>1</v>
      </c>
      <c r="C16" s="25" t="s">
        <v>2</v>
      </c>
      <c r="D16" s="25" t="s">
        <v>3</v>
      </c>
      <c r="E16" s="26" t="s">
        <v>55</v>
      </c>
      <c r="F16" s="26" t="s">
        <v>4</v>
      </c>
      <c r="G16" s="13" t="s">
        <v>11</v>
      </c>
      <c r="I16" s="24"/>
    </row>
    <row r="17" spans="1:11" ht="12.75">
      <c r="A17" s="25" t="s">
        <v>0</v>
      </c>
      <c r="B17" s="25"/>
      <c r="C17" s="25"/>
      <c r="D17" s="25"/>
      <c r="E17" s="25"/>
      <c r="F17" s="26" t="s">
        <v>6</v>
      </c>
      <c r="I17" s="24"/>
      <c r="K17" s="24"/>
    </row>
    <row r="18" spans="1:11" ht="12.75">
      <c r="A18" s="26">
        <v>1</v>
      </c>
      <c r="B18" s="94"/>
      <c r="C18" s="94"/>
      <c r="D18" s="94"/>
      <c r="E18" s="42">
        <f>SUM(B18:D18)</f>
        <v>0</v>
      </c>
      <c r="F18" s="25">
        <v>10000</v>
      </c>
      <c r="I18" s="24"/>
      <c r="K18" s="24"/>
    </row>
    <row r="19" spans="1:11" ht="12.75">
      <c r="A19" s="26">
        <v>2</v>
      </c>
      <c r="B19" s="94"/>
      <c r="C19" s="94"/>
      <c r="D19" s="94"/>
      <c r="E19" s="42">
        <f>SUM(B19:D19)</f>
        <v>0</v>
      </c>
      <c r="F19" s="25">
        <v>5000</v>
      </c>
      <c r="I19" s="24"/>
      <c r="K19" s="24"/>
    </row>
    <row r="20" spans="1:11" ht="12.75">
      <c r="A20" s="26">
        <v>3</v>
      </c>
      <c r="B20" s="94"/>
      <c r="C20" s="94"/>
      <c r="D20" s="94"/>
      <c r="E20" s="42">
        <f>SUM(B20:D20)</f>
        <v>0</v>
      </c>
      <c r="F20" s="25">
        <v>6000</v>
      </c>
      <c r="I20" s="24"/>
      <c r="K20" s="24"/>
    </row>
    <row r="21" spans="1:11" ht="12.75">
      <c r="A21" s="26">
        <v>4</v>
      </c>
      <c r="B21" s="94"/>
      <c r="C21" s="94"/>
      <c r="D21" s="94"/>
      <c r="E21" s="42">
        <f>SUM(B21:D21)</f>
        <v>0</v>
      </c>
      <c r="F21" s="25">
        <v>3000</v>
      </c>
      <c r="I21" s="24"/>
      <c r="K21" s="24"/>
    </row>
    <row r="22" spans="1:11" ht="12.75">
      <c r="A22" s="26">
        <v>5</v>
      </c>
      <c r="B22" s="94"/>
      <c r="C22" s="94"/>
      <c r="D22" s="94"/>
      <c r="E22" s="42">
        <f>SUM(B22:D22)</f>
        <v>0</v>
      </c>
      <c r="F22" s="25">
        <v>5000</v>
      </c>
      <c r="I22" s="24"/>
      <c r="K22" s="24"/>
    </row>
    <row r="23" spans="1:11" ht="12.75">
      <c r="A23" s="25" t="s">
        <v>19</v>
      </c>
      <c r="B23" s="42">
        <f>SUM(B18:B22)</f>
        <v>0</v>
      </c>
      <c r="C23" s="42">
        <f>SUM(C18:C22)</f>
        <v>0</v>
      </c>
      <c r="D23" s="42">
        <f>SUM(D18:D22)</f>
        <v>0</v>
      </c>
      <c r="E23" s="25"/>
      <c r="F23" s="25"/>
      <c r="I23" s="24"/>
      <c r="K23" s="24"/>
    </row>
    <row r="24" spans="1:11" ht="12.75">
      <c r="A24" s="25" t="s">
        <v>27</v>
      </c>
      <c r="B24" s="25">
        <v>10000</v>
      </c>
      <c r="C24" s="25">
        <v>10000</v>
      </c>
      <c r="D24" s="25">
        <v>10000</v>
      </c>
      <c r="E24" s="25"/>
      <c r="F24" s="25">
        <f>SUM(F18:F23)</f>
        <v>29000</v>
      </c>
      <c r="I24" s="24"/>
      <c r="K24" s="24"/>
    </row>
    <row r="25" spans="7:11" ht="12.75">
      <c r="G25" s="12" t="s">
        <v>14</v>
      </c>
      <c r="H25" s="94">
        <f>SUMPRODUCT(B6:D10,B18:D22)</f>
        <v>0</v>
      </c>
      <c r="I25" s="24">
        <f>H25/F24</f>
        <v>0</v>
      </c>
      <c r="J25" t="s">
        <v>28</v>
      </c>
      <c r="K25" s="24"/>
    </row>
    <row r="26" spans="9:11" ht="12.75">
      <c r="I26" s="24"/>
      <c r="K26" s="24"/>
    </row>
    <row r="27" spans="1:11" ht="12.75">
      <c r="A27" s="37" t="s">
        <v>8</v>
      </c>
      <c r="E27" s="94"/>
      <c r="F27" s="15" t="s">
        <v>30</v>
      </c>
      <c r="G27" s="16" t="s">
        <v>13</v>
      </c>
      <c r="I27" s="24"/>
      <c r="K27" s="24"/>
    </row>
    <row r="28" spans="1:12" ht="13.5" thickBot="1">
      <c r="A28" s="106" t="s">
        <v>22</v>
      </c>
      <c r="B28" t="s">
        <v>1</v>
      </c>
      <c r="C28" t="s">
        <v>2</v>
      </c>
      <c r="D28" t="s">
        <v>3</v>
      </c>
      <c r="F28" s="19">
        <v>1.2</v>
      </c>
      <c r="G28" s="20">
        <v>30</v>
      </c>
      <c r="I28" s="24"/>
      <c r="J28" t="s">
        <v>31</v>
      </c>
      <c r="K28" s="24" t="s">
        <v>33</v>
      </c>
      <c r="L28" t="s">
        <v>32</v>
      </c>
    </row>
    <row r="29" spans="1:12" ht="13.5" thickBot="1">
      <c r="A29" t="s">
        <v>9</v>
      </c>
      <c r="B29">
        <v>200</v>
      </c>
      <c r="C29">
        <v>700</v>
      </c>
      <c r="D29">
        <v>400</v>
      </c>
      <c r="F29" s="107">
        <f aca="true" t="shared" si="0" ref="F29:H30">B29*$F$28/$G$28+$L29</f>
        <v>58</v>
      </c>
      <c r="G29" s="107">
        <f t="shared" si="0"/>
        <v>78</v>
      </c>
      <c r="H29" s="108">
        <f t="shared" si="0"/>
        <v>66</v>
      </c>
      <c r="I29" s="24"/>
      <c r="J29" t="s">
        <v>34</v>
      </c>
      <c r="K29" s="24">
        <v>1200</v>
      </c>
      <c r="L29" s="24">
        <f>K29/24</f>
        <v>50</v>
      </c>
    </row>
    <row r="30" spans="1:12" ht="13.5" thickBot="1">
      <c r="A30" t="s">
        <v>10</v>
      </c>
      <c r="B30">
        <v>450</v>
      </c>
      <c r="C30">
        <v>1100</v>
      </c>
      <c r="D30">
        <v>100</v>
      </c>
      <c r="F30" s="109">
        <f t="shared" si="0"/>
        <v>59.666666666666664</v>
      </c>
      <c r="G30" s="109">
        <f t="shared" si="0"/>
        <v>85.66666666666666</v>
      </c>
      <c r="H30" s="110">
        <f t="shared" si="0"/>
        <v>45.666666666666664</v>
      </c>
      <c r="I30" s="24"/>
      <c r="J30" t="s">
        <v>10</v>
      </c>
      <c r="K30" s="24">
        <v>1000</v>
      </c>
      <c r="L30" s="24">
        <f>K30/24</f>
        <v>41.666666666666664</v>
      </c>
    </row>
    <row r="31" spans="9:11" ht="12.75">
      <c r="I31" s="24"/>
      <c r="K31" s="24"/>
    </row>
    <row r="32" spans="5:11" ht="12.75">
      <c r="E32" s="6"/>
      <c r="G32" s="13" t="s">
        <v>15</v>
      </c>
      <c r="H32" s="94">
        <f>SUMPRODUCT(B34:D35,F29:H30)</f>
        <v>0</v>
      </c>
      <c r="I32" s="24">
        <f>H32/$F$24</f>
        <v>0</v>
      </c>
      <c r="J32" t="str">
        <f>J25</f>
        <v>€/pal</v>
      </c>
      <c r="K32" s="24"/>
    </row>
    <row r="33" spans="1:11" ht="12.75">
      <c r="A33" s="27"/>
      <c r="B33" s="28" t="s">
        <v>1</v>
      </c>
      <c r="C33" s="29" t="s">
        <v>2</v>
      </c>
      <c r="D33" s="29" t="s">
        <v>3</v>
      </c>
      <c r="E33" s="29"/>
      <c r="F33" s="30" t="s">
        <v>17</v>
      </c>
      <c r="I33" s="24"/>
      <c r="K33" s="24"/>
    </row>
    <row r="34" spans="1:11" ht="12.75">
      <c r="A34" s="27" t="s">
        <v>9</v>
      </c>
      <c r="B34" s="94"/>
      <c r="C34" s="94"/>
      <c r="D34" s="94"/>
      <c r="E34" s="31">
        <f>SUM(B34:D34)</f>
        <v>0</v>
      </c>
      <c r="F34" s="32">
        <v>15000</v>
      </c>
      <c r="I34" s="24"/>
      <c r="K34" s="24"/>
    </row>
    <row r="35" spans="1:11" ht="12.75">
      <c r="A35" s="27" t="s">
        <v>10</v>
      </c>
      <c r="B35" s="94"/>
      <c r="C35" s="94"/>
      <c r="D35" s="94"/>
      <c r="E35" s="31">
        <f>SUM(B35:D35)</f>
        <v>0</v>
      </c>
      <c r="F35" s="33">
        <v>15000</v>
      </c>
      <c r="I35" s="24"/>
      <c r="K35" s="24"/>
    </row>
    <row r="36" spans="1:11" ht="12.75">
      <c r="A36" s="31" t="s">
        <v>12</v>
      </c>
      <c r="B36" s="43">
        <f>SUM(B34:B35)</f>
        <v>0</v>
      </c>
      <c r="C36" s="44">
        <f>SUM(C34:C35)</f>
        <v>0</v>
      </c>
      <c r="D36" s="44">
        <f>SUM(D34:D35)</f>
        <v>0</v>
      </c>
      <c r="E36" s="34"/>
      <c r="F36" s="35"/>
      <c r="G36" s="13" t="s">
        <v>16</v>
      </c>
      <c r="H36" s="45">
        <f>H32+H25</f>
        <v>0</v>
      </c>
      <c r="I36" s="24">
        <f>H36/$F$24</f>
        <v>0</v>
      </c>
      <c r="J36" t="str">
        <f>J25</f>
        <v>€/pal</v>
      </c>
      <c r="K36" s="24"/>
    </row>
    <row r="37" spans="9:11" ht="12.75">
      <c r="I37" s="24"/>
      <c r="K37" s="24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13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2" max="2" width="14.57421875" style="0" customWidth="1"/>
    <col min="3" max="6" width="16.140625" style="0" customWidth="1"/>
  </cols>
  <sheetData>
    <row r="1" spans="3:6" ht="12.75">
      <c r="C1" t="s">
        <v>36</v>
      </c>
      <c r="D1" t="s">
        <v>37</v>
      </c>
      <c r="E1" t="s">
        <v>38</v>
      </c>
      <c r="F1" t="s">
        <v>48</v>
      </c>
    </row>
    <row r="2" spans="2:6" ht="12.75">
      <c r="B2" t="s">
        <v>35</v>
      </c>
      <c r="C2" t="s">
        <v>56</v>
      </c>
      <c r="D2" t="s">
        <v>39</v>
      </c>
      <c r="E2" t="s">
        <v>57</v>
      </c>
      <c r="F2" t="s">
        <v>56</v>
      </c>
    </row>
    <row r="3" ht="12.75">
      <c r="A3" s="114" t="s">
        <v>42</v>
      </c>
    </row>
    <row r="4" spans="1:6" ht="12.75">
      <c r="A4" t="s">
        <v>1</v>
      </c>
      <c r="C4">
        <v>5000</v>
      </c>
      <c r="D4">
        <v>5000</v>
      </c>
      <c r="E4">
        <v>0</v>
      </c>
      <c r="F4">
        <v>0</v>
      </c>
    </row>
    <row r="5" spans="1:6" ht="12.75">
      <c r="A5" t="s">
        <v>10</v>
      </c>
      <c r="C5">
        <v>4000</v>
      </c>
      <c r="D5">
        <v>0</v>
      </c>
      <c r="E5">
        <v>9000</v>
      </c>
      <c r="F5">
        <v>9000</v>
      </c>
    </row>
    <row r="6" spans="1:6" ht="12.75">
      <c r="A6" t="s">
        <v>2</v>
      </c>
      <c r="D6">
        <v>4000</v>
      </c>
      <c r="E6">
        <v>0</v>
      </c>
      <c r="F6">
        <v>0</v>
      </c>
    </row>
    <row r="7" ht="12.75">
      <c r="A7" s="114" t="s">
        <v>43</v>
      </c>
    </row>
    <row r="8" spans="1:6" ht="12.75">
      <c r="A8" t="s">
        <v>44</v>
      </c>
      <c r="B8" s="111">
        <f>B9/29000</f>
        <v>69.8390813854306</v>
      </c>
      <c r="C8" s="111">
        <f>C9/29000</f>
        <v>60.94256321833379</v>
      </c>
      <c r="D8" s="111">
        <f>D9/29000</f>
        <v>77.80459770114942</v>
      </c>
      <c r="E8" s="111">
        <f>E9/29000</f>
        <v>75.93103448275862</v>
      </c>
      <c r="F8" s="111">
        <f>F9/29000</f>
        <v>64.72413868457521</v>
      </c>
    </row>
    <row r="9" spans="1:6" ht="12.75">
      <c r="A9" t="s">
        <v>45</v>
      </c>
      <c r="B9" s="112">
        <v>2025333.3601774876</v>
      </c>
      <c r="C9" s="112">
        <v>1767334.33333168</v>
      </c>
      <c r="D9" s="112">
        <v>2256333.333333333</v>
      </c>
      <c r="E9" s="112">
        <v>2202000</v>
      </c>
      <c r="F9" s="112">
        <v>1877000.0218526812</v>
      </c>
    </row>
    <row r="10" spans="1:6" ht="12.75">
      <c r="A10" t="s">
        <v>40</v>
      </c>
      <c r="C10" s="113">
        <f>$B$9-C9</f>
        <v>257999.02684580768</v>
      </c>
      <c r="D10" s="113">
        <f>$B$9-D9</f>
        <v>-230999.97315584542</v>
      </c>
      <c r="E10" s="113">
        <f>$B$9-E9</f>
        <v>-176666.6398225124</v>
      </c>
      <c r="F10" s="113">
        <f>$B$9-F9</f>
        <v>148333.33832480642</v>
      </c>
    </row>
    <row r="11" spans="1:6" ht="12.75">
      <c r="A11" t="s">
        <v>46</v>
      </c>
      <c r="C11" s="113">
        <v>150000</v>
      </c>
      <c r="D11" s="113">
        <v>150000</v>
      </c>
      <c r="E11" s="113">
        <v>150000</v>
      </c>
      <c r="F11" s="113">
        <v>150001</v>
      </c>
    </row>
    <row r="12" spans="1:6" ht="12.75">
      <c r="A12" t="s">
        <v>41</v>
      </c>
      <c r="C12" s="113">
        <f>C4*8+C5*5+C6*5</f>
        <v>60000</v>
      </c>
      <c r="D12" s="113">
        <f>D4*8+D5*5+D6*5</f>
        <v>60000</v>
      </c>
      <c r="E12" s="113">
        <f>E4*8+E5*5+E6*5</f>
        <v>45000</v>
      </c>
      <c r="F12" s="113">
        <f>F4*8+F5*5+F6*5</f>
        <v>45000</v>
      </c>
    </row>
    <row r="13" spans="1:6" ht="12.75">
      <c r="A13" s="13" t="s">
        <v>47</v>
      </c>
      <c r="C13" s="112">
        <f>C10+C11-C12</f>
        <v>347999.0268458077</v>
      </c>
      <c r="D13" s="112">
        <f>D10+D11-D12</f>
        <v>-140999.97315584542</v>
      </c>
      <c r="E13" s="112">
        <f>E10+E11-E12</f>
        <v>-71666.6398225124</v>
      </c>
      <c r="F13" s="112">
        <f>F10+F11-F12</f>
        <v>253334.33832480642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L39"/>
  <sheetViews>
    <sheetView workbookViewId="0" topLeftCell="A1">
      <selection activeCell="B36" sqref="B36:D37"/>
    </sheetView>
  </sheetViews>
  <sheetFormatPr defaultColWidth="11.421875" defaultRowHeight="12.75"/>
  <cols>
    <col min="1" max="1" width="17.28125" style="0" customWidth="1"/>
  </cols>
  <sheetData>
    <row r="1" ht="12.75">
      <c r="I1" s="24"/>
    </row>
    <row r="3" spans="3:11" ht="12.75">
      <c r="C3" t="s">
        <v>5</v>
      </c>
      <c r="K3" s="24"/>
    </row>
    <row r="4" spans="1:5" ht="12.75">
      <c r="A4" t="s">
        <v>0</v>
      </c>
      <c r="B4" t="s">
        <v>1</v>
      </c>
      <c r="C4" t="s">
        <v>2</v>
      </c>
      <c r="D4" t="s">
        <v>3</v>
      </c>
      <c r="E4" s="1" t="s">
        <v>4</v>
      </c>
    </row>
    <row r="5" ht="13.5" thickBot="1">
      <c r="E5" s="1" t="s">
        <v>6</v>
      </c>
    </row>
    <row r="6" spans="1:5" ht="12.75">
      <c r="A6" s="11">
        <v>1</v>
      </c>
      <c r="B6" s="2">
        <v>0</v>
      </c>
      <c r="C6" s="3">
        <v>10</v>
      </c>
      <c r="D6" s="4">
        <v>18</v>
      </c>
      <c r="E6">
        <v>10000</v>
      </c>
    </row>
    <row r="7" spans="1:5" ht="12.75">
      <c r="A7" s="11">
        <v>2</v>
      </c>
      <c r="B7" s="5">
        <v>5</v>
      </c>
      <c r="C7" s="6">
        <v>30</v>
      </c>
      <c r="D7" s="7">
        <v>28</v>
      </c>
      <c r="E7">
        <v>5000</v>
      </c>
    </row>
    <row r="8" spans="1:5" ht="12.75">
      <c r="A8" s="11">
        <v>3</v>
      </c>
      <c r="B8" s="5">
        <v>30</v>
      </c>
      <c r="C8" s="6">
        <v>15</v>
      </c>
      <c r="D8" s="7">
        <v>8</v>
      </c>
      <c r="E8">
        <v>6000</v>
      </c>
    </row>
    <row r="9" spans="1:5" ht="12.75">
      <c r="A9" s="11">
        <v>4</v>
      </c>
      <c r="B9" s="5">
        <v>12</v>
      </c>
      <c r="C9" s="6">
        <v>40</v>
      </c>
      <c r="D9" s="7">
        <v>20</v>
      </c>
      <c r="E9">
        <v>3000</v>
      </c>
    </row>
    <row r="10" spans="1:5" ht="13.5" thickBot="1">
      <c r="A10" s="11">
        <v>5</v>
      </c>
      <c r="B10" s="8">
        <v>20</v>
      </c>
      <c r="C10" s="9">
        <v>18</v>
      </c>
      <c r="D10" s="10">
        <v>25</v>
      </c>
      <c r="E10">
        <v>5000</v>
      </c>
    </row>
    <row r="12" spans="1:5" ht="12.75">
      <c r="A12" t="s">
        <v>27</v>
      </c>
      <c r="B12">
        <v>10000</v>
      </c>
      <c r="C12">
        <v>10000</v>
      </c>
      <c r="D12">
        <v>10000</v>
      </c>
      <c r="E12">
        <f>SUM(E6:E11)</f>
        <v>29000</v>
      </c>
    </row>
    <row r="14" ht="12.75">
      <c r="A14" s="36" t="s">
        <v>18</v>
      </c>
    </row>
    <row r="15" spans="1:9" ht="12.75">
      <c r="A15" s="25"/>
      <c r="B15" s="25"/>
      <c r="C15" s="25" t="s">
        <v>5</v>
      </c>
      <c r="D15" s="25"/>
      <c r="E15" s="26" t="s">
        <v>54</v>
      </c>
      <c r="F15" s="25"/>
      <c r="I15" s="24"/>
    </row>
    <row r="16" spans="1:9" ht="12.75">
      <c r="A16" s="25"/>
      <c r="B16" s="25" t="s">
        <v>1</v>
      </c>
      <c r="C16" s="25" t="s">
        <v>2</v>
      </c>
      <c r="D16" s="25" t="s">
        <v>3</v>
      </c>
      <c r="E16" s="26" t="s">
        <v>55</v>
      </c>
      <c r="F16" s="26" t="s">
        <v>4</v>
      </c>
      <c r="G16" s="13" t="s">
        <v>11</v>
      </c>
      <c r="I16" s="24"/>
    </row>
    <row r="17" spans="1:11" ht="12.75">
      <c r="A17" s="25" t="s">
        <v>0</v>
      </c>
      <c r="B17" s="25"/>
      <c r="C17" s="25"/>
      <c r="D17" s="25"/>
      <c r="E17" s="25"/>
      <c r="F17" s="26" t="s">
        <v>6</v>
      </c>
      <c r="I17" s="24"/>
      <c r="K17" s="24"/>
    </row>
    <row r="18" spans="1:11" ht="12.75">
      <c r="A18" s="26">
        <v>1</v>
      </c>
      <c r="B18" s="94"/>
      <c r="C18" s="94"/>
      <c r="D18" s="94"/>
      <c r="E18" s="42">
        <f>SUM(B18:D18)</f>
        <v>0</v>
      </c>
      <c r="F18" s="25">
        <v>10000</v>
      </c>
      <c r="I18" s="24"/>
      <c r="K18" s="24"/>
    </row>
    <row r="19" spans="1:11" ht="12.75">
      <c r="A19" s="26">
        <v>2</v>
      </c>
      <c r="B19" s="94"/>
      <c r="C19" s="94"/>
      <c r="D19" s="94"/>
      <c r="E19" s="42">
        <f>SUM(B19:D19)</f>
        <v>0</v>
      </c>
      <c r="F19" s="25">
        <v>5000</v>
      </c>
      <c r="I19" s="24"/>
      <c r="K19" s="24"/>
    </row>
    <row r="20" spans="1:11" ht="12.75">
      <c r="A20" s="26">
        <v>3</v>
      </c>
      <c r="B20" s="94"/>
      <c r="C20" s="94"/>
      <c r="D20" s="94"/>
      <c r="E20" s="42">
        <f>SUM(B20:D20)</f>
        <v>0</v>
      </c>
      <c r="F20" s="25">
        <v>6000</v>
      </c>
      <c r="I20" s="24"/>
      <c r="K20" s="24"/>
    </row>
    <row r="21" spans="1:11" ht="12.75">
      <c r="A21" s="26">
        <v>4</v>
      </c>
      <c r="B21" s="94"/>
      <c r="C21" s="94"/>
      <c r="D21" s="94"/>
      <c r="E21" s="42">
        <f>SUM(B21:D21)</f>
        <v>0</v>
      </c>
      <c r="F21" s="25">
        <v>3000</v>
      </c>
      <c r="I21" s="24"/>
      <c r="K21" s="24"/>
    </row>
    <row r="22" spans="1:11" ht="12.75">
      <c r="A22" s="26">
        <v>5</v>
      </c>
      <c r="B22" s="94"/>
      <c r="C22" s="94"/>
      <c r="D22" s="94"/>
      <c r="E22" s="42">
        <f>SUM(B22:D22)</f>
        <v>0</v>
      </c>
      <c r="F22" s="25">
        <v>5000</v>
      </c>
      <c r="I22" s="24"/>
      <c r="K22" s="24"/>
    </row>
    <row r="23" spans="1:11" ht="12.75">
      <c r="A23" s="25" t="s">
        <v>19</v>
      </c>
      <c r="B23" s="42">
        <f>SUM(B18:B22)</f>
        <v>0</v>
      </c>
      <c r="C23" s="42">
        <f>SUM(C18:C22)</f>
        <v>0</v>
      </c>
      <c r="D23" s="42">
        <f>SUM(D18:D22)</f>
        <v>0</v>
      </c>
      <c r="E23" s="25"/>
      <c r="F23" s="25"/>
      <c r="I23" s="24"/>
      <c r="K23" s="24"/>
    </row>
    <row r="24" spans="1:11" ht="12.75">
      <c r="A24" s="115" t="s">
        <v>49</v>
      </c>
      <c r="B24" s="25">
        <v>10000</v>
      </c>
      <c r="C24" s="25">
        <v>10000</v>
      </c>
      <c r="D24" s="25">
        <v>10000</v>
      </c>
      <c r="E24" s="25"/>
      <c r="F24" s="25">
        <f>SUM(F18:F23)</f>
        <v>29000</v>
      </c>
      <c r="I24" s="24"/>
      <c r="K24" s="24"/>
    </row>
    <row r="25" spans="1:11" ht="12.75">
      <c r="A25" t="s">
        <v>52</v>
      </c>
      <c r="B25" s="94"/>
      <c r="C25" s="94"/>
      <c r="D25" s="94"/>
      <c r="G25" s="12" t="s">
        <v>14</v>
      </c>
      <c r="H25" s="94">
        <f>SUMPRODUCT(B6:D10,B18:D22)</f>
        <v>0</v>
      </c>
      <c r="I25" s="24">
        <f>H25/F24</f>
        <v>0</v>
      </c>
      <c r="J25" t="s">
        <v>28</v>
      </c>
      <c r="K25" s="24"/>
    </row>
    <row r="26" spans="1:11" ht="12.75">
      <c r="A26" s="116" t="s">
        <v>50</v>
      </c>
      <c r="B26" s="94">
        <f>B24+B25</f>
        <v>10000</v>
      </c>
      <c r="C26" s="94">
        <f>C24+C25</f>
        <v>10000</v>
      </c>
      <c r="D26" s="94">
        <f>D24+D25</f>
        <v>10000</v>
      </c>
      <c r="G26" s="117" t="s">
        <v>51</v>
      </c>
      <c r="H26" s="118">
        <f>SUMPRODUCT(B27:D27,B25:D25)</f>
        <v>0</v>
      </c>
      <c r="I26" s="24"/>
      <c r="K26" s="24"/>
    </row>
    <row r="27" spans="1:11" ht="12.75">
      <c r="A27" s="116" t="s">
        <v>53</v>
      </c>
      <c r="B27" s="116">
        <v>8</v>
      </c>
      <c r="C27" s="116">
        <v>5</v>
      </c>
      <c r="D27" s="116">
        <v>5</v>
      </c>
      <c r="G27" s="12"/>
      <c r="I27" s="24"/>
      <c r="K27" s="24"/>
    </row>
    <row r="28" spans="1:11" ht="12.75">
      <c r="A28" s="116"/>
      <c r="B28" s="116"/>
      <c r="C28" s="116"/>
      <c r="D28" s="116"/>
      <c r="G28" s="12"/>
      <c r="I28" s="24"/>
      <c r="K28" s="24"/>
    </row>
    <row r="29" spans="1:11" ht="12.75">
      <c r="A29" s="37" t="s">
        <v>8</v>
      </c>
      <c r="F29" s="15" t="s">
        <v>30</v>
      </c>
      <c r="G29" s="16" t="s">
        <v>13</v>
      </c>
      <c r="I29" s="24"/>
      <c r="K29" s="24"/>
    </row>
    <row r="30" spans="1:12" ht="13.5" thickBot="1">
      <c r="A30" s="106" t="s">
        <v>22</v>
      </c>
      <c r="B30" t="s">
        <v>1</v>
      </c>
      <c r="C30" t="s">
        <v>2</v>
      </c>
      <c r="D30" t="s">
        <v>3</v>
      </c>
      <c r="F30" s="19">
        <v>1.2</v>
      </c>
      <c r="G30" s="20">
        <v>30</v>
      </c>
      <c r="I30" s="24"/>
      <c r="J30" t="s">
        <v>31</v>
      </c>
      <c r="K30" s="24" t="s">
        <v>33</v>
      </c>
      <c r="L30" t="s">
        <v>32</v>
      </c>
    </row>
    <row r="31" spans="1:12" ht="13.5" thickBot="1">
      <c r="A31" t="s">
        <v>9</v>
      </c>
      <c r="B31">
        <v>200</v>
      </c>
      <c r="C31">
        <v>700</v>
      </c>
      <c r="D31">
        <v>400</v>
      </c>
      <c r="F31" s="107">
        <f aca="true" t="shared" si="0" ref="F31:H32">B31*$F$30/$G$30+$L31</f>
        <v>58</v>
      </c>
      <c r="G31" s="107">
        <f t="shared" si="0"/>
        <v>78</v>
      </c>
      <c r="H31" s="108">
        <f t="shared" si="0"/>
        <v>66</v>
      </c>
      <c r="I31" s="24"/>
      <c r="J31" t="s">
        <v>34</v>
      </c>
      <c r="K31" s="24">
        <v>1200</v>
      </c>
      <c r="L31" s="24">
        <f>K31/24</f>
        <v>50</v>
      </c>
    </row>
    <row r="32" spans="1:12" ht="13.5" thickBot="1">
      <c r="A32" t="s">
        <v>10</v>
      </c>
      <c r="B32">
        <v>450</v>
      </c>
      <c r="C32">
        <v>1100</v>
      </c>
      <c r="D32">
        <v>100</v>
      </c>
      <c r="F32" s="109">
        <f t="shared" si="0"/>
        <v>59.666666666666664</v>
      </c>
      <c r="G32" s="109">
        <f t="shared" si="0"/>
        <v>85.66666666666666</v>
      </c>
      <c r="H32" s="110">
        <f t="shared" si="0"/>
        <v>45.666666666666664</v>
      </c>
      <c r="I32" s="24"/>
      <c r="J32" t="s">
        <v>10</v>
      </c>
      <c r="K32" s="24">
        <v>1000</v>
      </c>
      <c r="L32" s="24">
        <f>K32/24</f>
        <v>41.666666666666664</v>
      </c>
    </row>
    <row r="33" spans="9:11" ht="12.75">
      <c r="I33" s="24"/>
      <c r="K33" s="24"/>
    </row>
    <row r="34" spans="5:11" ht="12.75">
      <c r="E34" s="6"/>
      <c r="G34" s="13" t="s">
        <v>15</v>
      </c>
      <c r="H34" s="94">
        <f>SUMPRODUCT(B36:D37,F31:H32)</f>
        <v>0</v>
      </c>
      <c r="I34" s="24">
        <f>H34/$F$24</f>
        <v>0</v>
      </c>
      <c r="J34" t="str">
        <f>J25</f>
        <v>€/pal</v>
      </c>
      <c r="K34" s="24"/>
    </row>
    <row r="35" spans="1:11" ht="12.75">
      <c r="A35" s="27"/>
      <c r="B35" s="28" t="s">
        <v>1</v>
      </c>
      <c r="C35" s="29" t="s">
        <v>2</v>
      </c>
      <c r="D35" s="29" t="s">
        <v>3</v>
      </c>
      <c r="E35" s="29"/>
      <c r="F35" s="30" t="s">
        <v>17</v>
      </c>
      <c r="I35" s="24"/>
      <c r="K35" s="24"/>
    </row>
    <row r="36" spans="1:11" ht="12.75">
      <c r="A36" s="27" t="s">
        <v>9</v>
      </c>
      <c r="B36" s="94"/>
      <c r="C36" s="94"/>
      <c r="D36" s="94"/>
      <c r="E36" s="94">
        <f>SUM(B36:D36)</f>
        <v>0</v>
      </c>
      <c r="F36" s="32">
        <v>15000</v>
      </c>
      <c r="I36" s="24"/>
      <c r="K36" s="24"/>
    </row>
    <row r="37" spans="1:11" ht="12.75">
      <c r="A37" s="27" t="s">
        <v>10</v>
      </c>
      <c r="B37" s="94"/>
      <c r="C37" s="94"/>
      <c r="D37" s="94"/>
      <c r="E37" s="94">
        <f>SUM(B37:D37)</f>
        <v>0</v>
      </c>
      <c r="F37" s="33">
        <v>15000</v>
      </c>
      <c r="I37" s="24"/>
      <c r="K37" s="24"/>
    </row>
    <row r="38" spans="1:11" ht="12.75">
      <c r="A38" s="31" t="s">
        <v>12</v>
      </c>
      <c r="B38" s="43">
        <f>SUM(B36:B37)</f>
        <v>0</v>
      </c>
      <c r="C38" s="44">
        <f>SUM(C36:C37)</f>
        <v>0</v>
      </c>
      <c r="D38" s="44">
        <f>SUM(D36:D37)</f>
        <v>0</v>
      </c>
      <c r="E38" s="34"/>
      <c r="F38" s="35"/>
      <c r="G38" s="13" t="s">
        <v>16</v>
      </c>
      <c r="H38" s="45">
        <f>H34+H26+H25</f>
        <v>0</v>
      </c>
      <c r="I38" s="24">
        <f>H38/$F$24</f>
        <v>0</v>
      </c>
      <c r="J38" t="str">
        <f>J25</f>
        <v>€/pal</v>
      </c>
      <c r="K38" s="24"/>
    </row>
    <row r="39" spans="9:11" ht="12.75">
      <c r="I39" s="24"/>
      <c r="K39" s="24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Vallin</dc:creator>
  <cp:keywords/>
  <dc:description/>
  <cp:lastModifiedBy>CBOURRET</cp:lastModifiedBy>
  <cp:lastPrinted>2002-07-03T10:32:44Z</cp:lastPrinted>
  <dcterms:created xsi:type="dcterms:W3CDTF">1999-03-21T16:30:59Z</dcterms:created>
  <dcterms:modified xsi:type="dcterms:W3CDTF">2002-12-11T17:29:39Z</dcterms:modified>
  <cp:category/>
  <cp:version/>
  <cp:contentType/>
  <cp:contentStatus/>
</cp:coreProperties>
</file>